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8.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5.xml" ContentType="application/vnd.openxmlformats-officedocument.spreadsheetml.chartsheet+xml"/>
  <Override PartName="/xl/worksheets/sheet1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12.xml" ContentType="application/vnd.openxmlformats-officedocument.spreadsheetml.worksheet+xml"/>
  <Override PartName="/xl/chartsheets/sheet8.xml" ContentType="application/vnd.openxmlformats-officedocument.spreadsheetml.chartsheet+xml"/>
  <Override PartName="/xl/worksheets/sheet13.xml" ContentType="application/vnd.openxmlformats-officedocument.spreadsheetml.worksheet+xml"/>
  <Override PartName="/xl/chartsheets/sheet9.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omments1.xml" ContentType="application/vnd.openxmlformats-officedocument.spreadsheetml.comment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theme/themeOverride7.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theme/themeOverride8.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theme/themeOverride9.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22.xml" ContentType="application/vnd.openxmlformats-officedocument.drawingml.chart+xml"/>
  <Override PartName="/xl/theme/themeOverride13.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23.xml" ContentType="application/vnd.openxmlformats-officedocument.drawingml.chart+xml"/>
  <Override PartName="/xl/theme/themeOverride14.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26.xml" ContentType="application/vnd.openxmlformats-officedocument.drawingml.chart+xml"/>
  <Override PartName="/xl/theme/themeOverride17.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7.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8.xml" ContentType="application/vnd.openxmlformats-officedocument.drawingml.chart+xml"/>
  <Override PartName="/xl/drawings/drawing46.xml" ContentType="application/vnd.openxmlformats-officedocument.drawing+xml"/>
  <Override PartName="/xl/charts/chart29.xml" ContentType="application/vnd.openxmlformats-officedocument.drawingml.chart+xml"/>
  <Override PartName="/xl/drawings/drawing47.xml" ContentType="application/vnd.openxmlformats-officedocument.drawing+xml"/>
  <Override PartName="/xl/charts/chart30.xml" ContentType="application/vnd.openxmlformats-officedocument.drawingml.chart+xml"/>
  <Override PartName="/xl/drawings/drawing48.xml" ContentType="application/vnd.openxmlformats-officedocument.drawing+xml"/>
  <Override PartName="/xl/charts/chart31.xml" ContentType="application/vnd.openxmlformats-officedocument.drawingml.chart+xml"/>
  <Override PartName="/xl/drawings/drawing49.xml" ContentType="application/vnd.openxmlformats-officedocument.drawing+xml"/>
  <Override PartName="/xl/charts/chart32.xml" ContentType="application/vnd.openxmlformats-officedocument.drawingml.chart+xml"/>
  <Override PartName="/xl/drawings/drawing50.xml" ContentType="application/vnd.openxmlformats-officedocument.drawing+xml"/>
  <Override PartName="/xl/charts/chart33.xml" ContentType="application/vnd.openxmlformats-officedocument.drawingml.chart+xml"/>
  <Override PartName="/xl/theme/themeOverride18.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theme/themeOverride19.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3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3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7.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9.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0.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1.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42.xml" ContentType="application/vnd.openxmlformats-officedocument.drawingml.chart+xml"/>
  <Override PartName="/xl/drawings/drawing68.xml" ContentType="application/vnd.openxmlformats-officedocument.drawing+xml"/>
  <Override PartName="/xl/charts/chart43.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44.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5.xml" ContentType="application/vnd.openxmlformats-officedocument.drawingml.chart+xml"/>
  <Override PartName="/xl/drawings/drawing7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4"/>
  <workbookPr showInkAnnotation="0" autoCompressPictures="0"/>
  <mc:AlternateContent xmlns:mc="http://schemas.openxmlformats.org/markup-compatibility/2006">
    <mc:Choice Requires="x15">
      <x15ac:absPath xmlns:x15ac="http://schemas.microsoft.com/office/spreadsheetml/2010/11/ac" url="/Users/gzucman/Dropbox/SaezZucman2019BPEA/OnlineFiles/"/>
    </mc:Choice>
  </mc:AlternateContent>
  <xr:revisionPtr revIDLastSave="0" documentId="8_{B08AB01C-8376-3642-9D15-EB30377F295F}" xr6:coauthVersionLast="45" xr6:coauthVersionMax="45" xr10:uidLastSave="{00000000-0000-0000-0000-000000000000}"/>
  <bookViews>
    <workbookView xWindow="0" yWindow="460" windowWidth="28800" windowHeight="16540" tabRatio="767" activeTab="1" xr2:uid="{00000000-000D-0000-FFFF-FFFF00000000}"/>
  </bookViews>
  <sheets>
    <sheet name="Tables" sheetId="145" r:id="rId1"/>
    <sheet name="Table1" sheetId="26" r:id="rId2"/>
    <sheet name="Table2" sheetId="77" r:id="rId3"/>
    <sheet name="Table3" sheetId="108" r:id="rId4"/>
    <sheet name="Table4" sheetId="103" r:id="rId5"/>
    <sheet name="datatable4" sheetId="102" r:id="rId6"/>
    <sheet name="Figures" sheetId="144" r:id="rId7"/>
    <sheet name="Figure1a" sheetId="65" r:id="rId8"/>
    <sheet name="Figure1b" sheetId="66" r:id="rId9"/>
    <sheet name="DataFig1" sheetId="34" r:id="rId10"/>
    <sheet name="Figure2a" sheetId="74" r:id="rId11"/>
    <sheet name="Figure2b" sheetId="76" r:id="rId12"/>
    <sheet name="DataFig2" sheetId="73" r:id="rId13"/>
    <sheet name="DataFig2-extra" sheetId="107" r:id="rId14"/>
    <sheet name="Figure3" sheetId="120" r:id="rId15"/>
    <sheet name="DataFig3" sheetId="113" r:id="rId16"/>
    <sheet name="Figure4a" sheetId="82" r:id="rId17"/>
    <sheet name="Figure4b" sheetId="80" r:id="rId18"/>
    <sheet name="DataFig4" sheetId="81" r:id="rId19"/>
    <sheet name="Figure5" sheetId="88" r:id="rId20"/>
    <sheet name="DataFig5" sheetId="84" r:id="rId21"/>
    <sheet name="Figure 6" sheetId="119" r:id="rId22"/>
    <sheet name="DataFig6" sheetId="69" r:id="rId23"/>
    <sheet name="Tables(slides)" sheetId="147" r:id="rId24"/>
    <sheet name="Table2slide1" sheetId="106" r:id="rId25"/>
    <sheet name="Table2slide2" sheetId="101" r:id="rId26"/>
    <sheet name="Table2slide3" sheetId="140" r:id="rId27"/>
    <sheet name="Table4slide" sheetId="104" r:id="rId28"/>
    <sheet name="Table4slide2" sheetId="121" r:id="rId29"/>
    <sheet name="Table-wealthtaxbrackets-sup" sheetId="112" r:id="rId30"/>
    <sheet name="Figures(slides)" sheetId="146" r:id="rId31"/>
    <sheet name="Figure1a-slide" sheetId="63" r:id="rId32"/>
    <sheet name="Figure1a-slide2" sheetId="70" r:id="rId33"/>
    <sheet name="Figure1b-slide" sheetId="64" r:id="rId34"/>
    <sheet name="Figure1sup-slide" sheetId="1" r:id="rId35"/>
    <sheet name="Figure2a-slide" sheetId="72" r:id="rId36"/>
    <sheet name="Figure2a-slide2" sheetId="93" r:id="rId37"/>
    <sheet name="Figure2a-slide3" sheetId="130" r:id="rId38"/>
    <sheet name="Figure2-slide4" sheetId="92" r:id="rId39"/>
    <sheet name="Figure2a-sup1" sheetId="138" r:id="rId40"/>
    <sheet name="Figure2a-sup2" sheetId="139" r:id="rId41"/>
    <sheet name="Figure2-slide1" sheetId="91" r:id="rId42"/>
    <sheet name="Figure2-slide2" sheetId="90" r:id="rId43"/>
    <sheet name="Figure3-slide" sheetId="116" r:id="rId44"/>
    <sheet name="Figure3-slide1" sheetId="135" r:id="rId45"/>
    <sheet name="Figure3-slide2" sheetId="134" r:id="rId46"/>
    <sheet name="Figure3-slide3" sheetId="136" r:id="rId47"/>
    <sheet name="Figure3-slide-sup1" sheetId="129" r:id="rId48"/>
    <sheet name="Figure3-slide-sup2" sheetId="124" r:id="rId49"/>
    <sheet name="Figure4a-slide" sheetId="132" r:id="rId50"/>
    <sheet name="Figure4b-slide" sheetId="133" r:id="rId51"/>
    <sheet name="Figure5-slide" sheetId="118" r:id="rId52"/>
    <sheet name="Figure5-slide0" sheetId="87" r:id="rId53"/>
    <sheet name="Figure5-slide1" sheetId="85" r:id="rId54"/>
    <sheet name="Figure5-sup1" sheetId="86" r:id="rId55"/>
    <sheet name="Figure5-sup2" sheetId="96" r:id="rId56"/>
    <sheet name="Figure5-sup3" sheetId="122" r:id="rId57"/>
    <sheet name="Figure5-sup4" sheetId="123" r:id="rId58"/>
    <sheet name="Figure6-slide1" sheetId="97" r:id="rId59"/>
    <sheet name="Figure6-slide2" sheetId="79" r:id="rId60"/>
    <sheet name="Figure6-slide3" sheetId="110" r:id="rId61"/>
    <sheet name="Figure6-slide4" sheetId="99" r:id="rId62"/>
    <sheet name="Suppl. data" sheetId="148" r:id="rId63"/>
    <sheet name="Estates-SCF" sheetId="57" r:id="rId64"/>
    <sheet name="AAArate" sheetId="115" r:id="rId65"/>
    <sheet name="Estates1976" sheetId="100" r:id="rId66"/>
  </sheets>
  <externalReferences>
    <externalReference r:id="rId67"/>
  </externalReferences>
  <definedNames>
    <definedName name="A2298668K">[1]AustralianNA2!$DF$1:$DF$10,[1]AustralianNA2!$DF$12:$DF$244</definedName>
    <definedName name="A2302665R_Latest">[1]AustralianNA!$CB$243</definedName>
    <definedName name="A2302667V">[1]AustralianNA!$CD$1:$CD$10,[1]AustralianNA!$CD$11:$CD$243</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Latest">[1]AustralianNA!$Y$244</definedName>
    <definedName name="A2303345W">[1]AustralianNA!$AA$1:$AA$10,[1]AustralianNA!$AA$12:$AA$244</definedName>
    <definedName name="A2303345W_Data">[1]AustralianNA!$AA$12:$AA$244</definedName>
    <definedName name="A2303347A">[1]AustralianNA!$AB$1:$AB$10,[1]AustralianNA!$AB$12:$AB$244</definedName>
    <definedName name="A2303347A_Data">[1]AustralianNA!$AB$12:$AB$244</definedName>
    <definedName name="A2303347A_Latest">[1]AustralianNA!$AB$244</definedName>
    <definedName name="A2303349F_Data">[1]AustralianNA!$AC$12:$AC$244</definedName>
    <definedName name="A2303349F_Latest">[1]AustralianNA!$AC$244</definedName>
    <definedName name="A2303351T">[1]AustralianNA!$AD$1:$AD$10,[1]AustralianNA!$AD$12:$AD$244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_Data">[1]AustralianNA!$AG$107:$AG$244</definedName>
    <definedName name="A2303355A_Latest">[1]AustralianNA!$AG$244</definedName>
    <definedName name="A2303357F">[1]AustralianNA!$AH$1:$AH$10,[1]AustralianNA!$AH$107:$AH$244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7R">[1]AustralianNA3!$L$1:$L$10,[1]AustralianNA3!$L$151:$L$244</definedName>
    <definedName name="A85231777R_Data">[1]AustralianNA3!$L$151:$L$244</definedName>
    <definedName name="column_head" localSheetId="22">#REF!</definedName>
    <definedName name="column_headings" localSheetId="22">#REF!</definedName>
    <definedName name="column_numbers" localSheetId="22">#REF!</definedName>
    <definedName name="data" localSheetId="22">#REF!</definedName>
    <definedName name="data2" localSheetId="22">#REF!</definedName>
    <definedName name="footnotes" localSheetId="22">#REF!</definedName>
    <definedName name="footnotes2" localSheetId="22">#REF!</definedName>
    <definedName name="HTML_CodePage" hidden="1">1252</definedName>
    <definedName name="HTML_Control" localSheetId="20" hidden="1">{"'swa xoffs'!$A$4:$Q$37"}</definedName>
    <definedName name="HTML_Control" localSheetId="22" hidden="1">{"'swa xoffs'!$A$4:$Q$37"}</definedName>
    <definedName name="HTML_Control" localSheetId="3"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qw" localSheetId="22">#REF!</definedName>
    <definedName name="re" localSheetId="22">#REF!</definedName>
    <definedName name="spanners_level1" localSheetId="22">#REF!</definedName>
    <definedName name="spanners_level2" localSheetId="22">#REF!</definedName>
    <definedName name="spanners_level3" localSheetId="22">#REF!</definedName>
    <definedName name="spanners_level4" localSheetId="22">#REF!</definedName>
    <definedName name="spanners_level5" localSheetId="22">#REF!</definedName>
    <definedName name="spanners_levelV" localSheetId="22">#REF!</definedName>
    <definedName name="spanners_levelX" localSheetId="22">#REF!</definedName>
    <definedName name="spanners_levelY" localSheetId="22">#REF!</definedName>
    <definedName name="spanners_levelZ" localSheetId="22">#REF!</definedName>
    <definedName name="stub_lines" localSheetId="22">#REF!</definedName>
    <definedName name="titles" localSheetId="22">#REF!</definedName>
    <definedName name="totals" localSheetId="22">#REF!</definedName>
    <definedName name="wq" localSheetId="2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17" i="121" l="1"/>
  <c r="D17" i="121"/>
  <c r="C17" i="121"/>
  <c r="E16" i="121"/>
  <c r="D16" i="121"/>
  <c r="C16" i="121"/>
  <c r="E15" i="121"/>
  <c r="D15" i="121"/>
  <c r="C15" i="121"/>
  <c r="E14" i="121"/>
  <c r="D14" i="121"/>
  <c r="C14" i="121"/>
  <c r="E13" i="121"/>
  <c r="D13" i="121"/>
  <c r="C13" i="121"/>
  <c r="E12" i="121"/>
  <c r="D12" i="121"/>
  <c r="C12" i="121"/>
  <c r="E11" i="121"/>
  <c r="D11" i="121"/>
  <c r="C11" i="121"/>
  <c r="E10" i="121"/>
  <c r="D10" i="121"/>
  <c r="C10" i="121"/>
  <c r="E9" i="121"/>
  <c r="D9" i="121"/>
  <c r="C9" i="121"/>
  <c r="E8" i="121"/>
  <c r="D8" i="121"/>
  <c r="C8" i="121"/>
  <c r="E7" i="121"/>
  <c r="D7" i="121"/>
  <c r="C7" i="121"/>
  <c r="F17" i="104"/>
  <c r="E17" i="104"/>
  <c r="D17" i="104"/>
  <c r="C17" i="104"/>
  <c r="F16" i="104"/>
  <c r="E16" i="104"/>
  <c r="D16" i="104"/>
  <c r="C16" i="104"/>
  <c r="F15" i="104"/>
  <c r="E15" i="104"/>
  <c r="D15" i="104"/>
  <c r="C15" i="104"/>
  <c r="F14" i="104"/>
  <c r="E14" i="104"/>
  <c r="D14" i="104"/>
  <c r="C14" i="104"/>
  <c r="F13" i="104"/>
  <c r="E13" i="104"/>
  <c r="D13" i="104"/>
  <c r="C13" i="104"/>
  <c r="F12" i="104"/>
  <c r="E12" i="104"/>
  <c r="D12" i="104"/>
  <c r="C12" i="104"/>
  <c r="F11" i="104"/>
  <c r="E11" i="104"/>
  <c r="D11" i="104"/>
  <c r="C11" i="104"/>
  <c r="F10" i="104"/>
  <c r="E10" i="104"/>
  <c r="D10" i="104"/>
  <c r="C10" i="104"/>
  <c r="F9" i="104"/>
  <c r="E9" i="104"/>
  <c r="D9" i="104"/>
  <c r="C9" i="104"/>
  <c r="F8" i="104"/>
  <c r="E8" i="104"/>
  <c r="D8" i="104"/>
  <c r="C8" i="104"/>
  <c r="F7" i="104"/>
  <c r="E7" i="104"/>
  <c r="D7" i="104"/>
  <c r="C7" i="104"/>
  <c r="F21" i="103"/>
  <c r="E21" i="103"/>
  <c r="D21" i="103"/>
  <c r="C21" i="103"/>
  <c r="F20" i="103"/>
  <c r="E20" i="103"/>
  <c r="D20" i="103"/>
  <c r="C20" i="103"/>
  <c r="F19" i="103"/>
  <c r="E19" i="103"/>
  <c r="D19" i="103"/>
  <c r="C19" i="103"/>
  <c r="F18" i="103"/>
  <c r="E18" i="103"/>
  <c r="D18" i="103"/>
  <c r="C18" i="103"/>
  <c r="F17" i="103"/>
  <c r="E17" i="103"/>
  <c r="D17" i="103"/>
  <c r="C17" i="103"/>
  <c r="F16" i="103"/>
  <c r="E16" i="103"/>
  <c r="D16" i="103"/>
  <c r="C16" i="103"/>
  <c r="F15" i="103"/>
  <c r="E15" i="103"/>
  <c r="D15" i="103"/>
  <c r="C15" i="103"/>
  <c r="F14" i="103"/>
  <c r="E14" i="103"/>
  <c r="D14" i="103"/>
  <c r="C14" i="103"/>
  <c r="F13" i="103"/>
  <c r="E13" i="103"/>
  <c r="D13" i="103"/>
  <c r="C13" i="103"/>
  <c r="F12" i="103"/>
  <c r="E12" i="103"/>
  <c r="D12" i="103"/>
  <c r="C12" i="103"/>
  <c r="F11" i="103"/>
  <c r="E11" i="103"/>
  <c r="D11" i="103"/>
  <c r="C11" i="103"/>
  <c r="F10" i="103"/>
  <c r="E10" i="103"/>
  <c r="D10" i="103"/>
  <c r="C10" i="103"/>
  <c r="F9" i="103"/>
  <c r="E9" i="103"/>
  <c r="D9" i="103"/>
  <c r="C9" i="103"/>
  <c r="F8" i="103"/>
  <c r="E8" i="103"/>
  <c r="D8" i="103"/>
  <c r="C8" i="103"/>
  <c r="F7" i="103"/>
  <c r="E7" i="103"/>
  <c r="D7" i="103"/>
  <c r="C7" i="103"/>
  <c r="K6" i="77"/>
  <c r="T24" i="113"/>
  <c r="T23" i="113"/>
  <c r="T22" i="113"/>
  <c r="T21" i="113"/>
  <c r="T20" i="113"/>
  <c r="T19" i="113"/>
  <c r="T18" i="113"/>
  <c r="T17" i="113"/>
  <c r="T16" i="113"/>
  <c r="T15" i="113"/>
  <c r="T14" i="113"/>
  <c r="T13" i="113"/>
  <c r="T12" i="113"/>
  <c r="T11" i="113"/>
  <c r="T10" i="113"/>
  <c r="T9" i="113"/>
  <c r="T8" i="113"/>
  <c r="T7" i="113"/>
  <c r="T6" i="113"/>
  <c r="T5" i="113"/>
  <c r="T4" i="113"/>
  <c r="T3" i="113"/>
  <c r="BG57" i="107"/>
  <c r="BG56" i="107"/>
  <c r="BG55" i="107"/>
  <c r="BG54" i="107"/>
  <c r="BG53" i="107"/>
  <c r="BG52" i="107"/>
  <c r="BG51" i="107"/>
  <c r="BG50" i="107"/>
  <c r="BG49" i="107"/>
  <c r="BG48" i="107"/>
  <c r="BG47" i="107"/>
  <c r="BG46" i="107"/>
  <c r="BG45" i="107"/>
  <c r="BG44" i="107"/>
  <c r="BG43" i="107"/>
  <c r="BG42" i="107"/>
  <c r="BG41" i="107"/>
  <c r="BG40" i="107"/>
  <c r="BG39" i="107"/>
  <c r="BG38" i="107"/>
  <c r="BG37" i="107"/>
  <c r="BG36" i="107"/>
  <c r="BG35" i="107"/>
  <c r="BG34" i="107"/>
  <c r="BG33" i="107"/>
  <c r="BG32" i="107"/>
  <c r="BG31" i="107"/>
  <c r="BG30" i="107"/>
  <c r="BG29" i="107"/>
  <c r="BG28" i="107"/>
  <c r="BG27" i="107"/>
  <c r="BG26" i="107"/>
  <c r="BG25" i="107"/>
  <c r="BG24" i="107"/>
  <c r="BG23" i="107"/>
  <c r="BG22" i="107"/>
  <c r="BG21" i="107"/>
  <c r="BG20" i="107"/>
  <c r="BG19" i="107"/>
  <c r="BG18" i="107"/>
  <c r="BG17" i="107"/>
  <c r="BG16" i="107"/>
  <c r="BG15" i="107"/>
  <c r="BG14" i="107"/>
  <c r="BG13" i="107"/>
  <c r="BG12" i="107"/>
  <c r="BG11" i="107"/>
  <c r="BG10" i="107"/>
  <c r="BG9" i="107"/>
  <c r="BG8" i="107"/>
  <c r="BG7" i="107"/>
  <c r="BG6" i="107"/>
  <c r="BG5" i="107"/>
  <c r="BG4" i="107"/>
  <c r="BG3" i="107"/>
  <c r="BG59" i="107"/>
  <c r="BG58" i="107"/>
  <c r="BC57" i="107"/>
  <c r="BC56" i="107"/>
  <c r="BC55" i="107"/>
  <c r="BC54" i="107"/>
  <c r="BC53" i="107"/>
  <c r="BC52" i="107"/>
  <c r="BC51" i="107"/>
  <c r="BC50" i="107"/>
  <c r="BC49" i="107"/>
  <c r="BC48" i="107"/>
  <c r="BC47" i="107"/>
  <c r="BC46" i="107"/>
  <c r="BC45" i="107"/>
  <c r="BC44" i="107"/>
  <c r="BC43" i="107"/>
  <c r="BC42" i="107"/>
  <c r="BC41" i="107"/>
  <c r="BC40" i="107"/>
  <c r="BC39" i="107"/>
  <c r="BC38" i="107"/>
  <c r="BC37" i="107"/>
  <c r="BC36" i="107"/>
  <c r="BC35" i="107"/>
  <c r="BC34" i="107"/>
  <c r="BC33" i="107"/>
  <c r="BC32" i="107"/>
  <c r="BC31" i="107"/>
  <c r="BC30" i="107"/>
  <c r="BC29" i="107"/>
  <c r="BC28" i="107"/>
  <c r="BC27" i="107"/>
  <c r="BC26" i="107"/>
  <c r="BC25" i="107"/>
  <c r="BC24" i="107"/>
  <c r="BC23" i="107"/>
  <c r="BC22" i="107"/>
  <c r="BC21" i="107"/>
  <c r="BC20" i="107"/>
  <c r="BC19" i="107"/>
  <c r="BC18" i="107"/>
  <c r="BC17" i="107"/>
  <c r="BC16" i="107"/>
  <c r="BC15" i="107"/>
  <c r="BC14" i="107"/>
  <c r="BC13" i="107"/>
  <c r="BC12" i="107"/>
  <c r="BC11" i="107"/>
  <c r="BC10" i="107"/>
  <c r="BC9" i="107"/>
  <c r="BC8" i="107"/>
  <c r="BC7" i="107"/>
  <c r="BC6" i="107"/>
  <c r="BC5" i="107"/>
  <c r="BC4" i="107"/>
  <c r="BC3" i="107"/>
  <c r="AF54" i="107"/>
  <c r="BD54" i="107" s="1"/>
  <c r="M103" i="73" s="1"/>
  <c r="BJ53" i="107"/>
  <c r="BJ52" i="107"/>
  <c r="AF52" i="107"/>
  <c r="BD52" i="107"/>
  <c r="M101" i="73" s="1"/>
  <c r="BJ50" i="107"/>
  <c r="BJ49" i="107"/>
  <c r="AF48" i="107"/>
  <c r="BD48" i="107" s="1"/>
  <c r="M97" i="73" s="1"/>
  <c r="BJ48" i="107"/>
  <c r="BJ47" i="107"/>
  <c r="BJ45" i="107"/>
  <c r="BJ44" i="107"/>
  <c r="AF43" i="107"/>
  <c r="BD43" i="107" s="1"/>
  <c r="M92" i="73" s="1"/>
  <c r="BJ43" i="107"/>
  <c r="BJ42" i="107"/>
  <c r="AF42" i="107"/>
  <c r="BD42" i="107" s="1"/>
  <c r="M91" i="73" s="1"/>
  <c r="BJ41" i="107"/>
  <c r="AF40" i="107"/>
  <c r="BJ40" i="107"/>
  <c r="BD40" i="107"/>
  <c r="M89" i="73" s="1"/>
  <c r="BJ39" i="107"/>
  <c r="AF39" i="107"/>
  <c r="BD39" i="107" s="1"/>
  <c r="M88" i="73" s="1"/>
  <c r="AF38" i="107"/>
  <c r="BD38" i="107" s="1"/>
  <c r="M87" i="73" s="1"/>
  <c r="BJ38" i="107"/>
  <c r="BJ37" i="107"/>
  <c r="BJ36" i="107"/>
  <c r="BJ35" i="107"/>
  <c r="BJ34" i="107"/>
  <c r="AF34" i="107"/>
  <c r="BD34" i="107" s="1"/>
  <c r="M83" i="73" s="1"/>
  <c r="BJ33" i="107"/>
  <c r="BJ32" i="107"/>
  <c r="BJ31" i="107"/>
  <c r="AF31" i="107"/>
  <c r="BD31" i="107"/>
  <c r="M80" i="73"/>
  <c r="AF30" i="107"/>
  <c r="BD30" i="107" s="1"/>
  <c r="M79" i="73" s="1"/>
  <c r="BJ29" i="107"/>
  <c r="BJ28" i="107"/>
  <c r="BJ27" i="107"/>
  <c r="AF26" i="107"/>
  <c r="BD26" i="107" s="1"/>
  <c r="M75" i="73" s="1"/>
  <c r="BJ26" i="107"/>
  <c r="BJ25" i="107"/>
  <c r="BJ24" i="107"/>
  <c r="AF22" i="107"/>
  <c r="BD22" i="107"/>
  <c r="M71" i="73"/>
  <c r="BJ22" i="107"/>
  <c r="BJ21" i="107"/>
  <c r="BJ20" i="107"/>
  <c r="BJ19" i="107"/>
  <c r="BJ17" i="107"/>
  <c r="AF16" i="107"/>
  <c r="BD16" i="107" s="1"/>
  <c r="M65" i="73" s="1"/>
  <c r="BJ15" i="107"/>
  <c r="AF14" i="107"/>
  <c r="BD14" i="107"/>
  <c r="M63" i="73"/>
  <c r="BJ14" i="107"/>
  <c r="BJ13" i="107"/>
  <c r="BJ12" i="107"/>
  <c r="BJ11" i="107"/>
  <c r="AF11" i="107"/>
  <c r="BD11" i="107" s="1"/>
  <c r="M60" i="73" s="1"/>
  <c r="AF10" i="107"/>
  <c r="BD10" i="107" s="1"/>
  <c r="M59" i="73" s="1"/>
  <c r="BJ10" i="107"/>
  <c r="BJ9" i="107"/>
  <c r="AF8" i="107"/>
  <c r="BD8" i="107"/>
  <c r="M57" i="73" s="1"/>
  <c r="BJ7" i="107"/>
  <c r="AF7" i="107"/>
  <c r="BD7" i="107" s="1"/>
  <c r="M56" i="73" s="1"/>
  <c r="AF6" i="107"/>
  <c r="BD6" i="107" s="1"/>
  <c r="M55" i="73" s="1"/>
  <c r="BJ6" i="107"/>
  <c r="BJ5" i="107"/>
  <c r="BJ4" i="107"/>
  <c r="BJ3" i="107"/>
  <c r="D302" i="115"/>
  <c r="C302" i="115"/>
  <c r="D290" i="115"/>
  <c r="U26" i="113" s="1"/>
  <c r="D278" i="115"/>
  <c r="U25" i="113"/>
  <c r="D266" i="115"/>
  <c r="U24" i="113" s="1"/>
  <c r="D254" i="115"/>
  <c r="U23" i="113" s="1"/>
  <c r="D242" i="115"/>
  <c r="U22" i="113" s="1"/>
  <c r="D230" i="115"/>
  <c r="U21" i="113" s="1"/>
  <c r="D218" i="115"/>
  <c r="U20" i="113" s="1"/>
  <c r="D206" i="115"/>
  <c r="U19" i="113" s="1"/>
  <c r="D194" i="115"/>
  <c r="U18" i="113" s="1"/>
  <c r="D182" i="115"/>
  <c r="U17" i="113"/>
  <c r="D170" i="115"/>
  <c r="U16" i="113" s="1"/>
  <c r="D158" i="115"/>
  <c r="U15" i="113" s="1"/>
  <c r="D146" i="115"/>
  <c r="U14" i="113" s="1"/>
  <c r="D134" i="115"/>
  <c r="U13" i="113" s="1"/>
  <c r="D122" i="115"/>
  <c r="U12" i="113" s="1"/>
  <c r="D110" i="115"/>
  <c r="U11" i="113" s="1"/>
  <c r="D98" i="115"/>
  <c r="U10" i="113" s="1"/>
  <c r="D86" i="115"/>
  <c r="U9" i="113"/>
  <c r="D74" i="115"/>
  <c r="U8" i="113" s="1"/>
  <c r="D62" i="115"/>
  <c r="U7" i="113" s="1"/>
  <c r="D50" i="115"/>
  <c r="U6" i="113" s="1"/>
  <c r="D38" i="115"/>
  <c r="U5" i="113" s="1"/>
  <c r="D26" i="115"/>
  <c r="U4" i="113" s="1"/>
  <c r="D14" i="115"/>
  <c r="U3" i="113" s="1"/>
  <c r="D2" i="115"/>
  <c r="AG37" i="107"/>
  <c r="AI37" i="107"/>
  <c r="AG38" i="107"/>
  <c r="AI38" i="107"/>
  <c r="AG39" i="107"/>
  <c r="AI39" i="107"/>
  <c r="AG40" i="107"/>
  <c r="AI40" i="107"/>
  <c r="AG41" i="107"/>
  <c r="AI41" i="107"/>
  <c r="AG42" i="107"/>
  <c r="AI42" i="107"/>
  <c r="AG43" i="107"/>
  <c r="AI43" i="107"/>
  <c r="AG44" i="107"/>
  <c r="AI44" i="107"/>
  <c r="AT45" i="107"/>
  <c r="AG45" i="107"/>
  <c r="AI45" i="107"/>
  <c r="AG46" i="107"/>
  <c r="AI46" i="107"/>
  <c r="AG47" i="107"/>
  <c r="AI47" i="107"/>
  <c r="AT48" i="107"/>
  <c r="AG48" i="107"/>
  <c r="AI48" i="107"/>
  <c r="AG49" i="107"/>
  <c r="AI49" i="107"/>
  <c r="AG50" i="107"/>
  <c r="AI50" i="107"/>
  <c r="AG51" i="107"/>
  <c r="AI51" i="107"/>
  <c r="AG52" i="107"/>
  <c r="AI52" i="107"/>
  <c r="AG53" i="107"/>
  <c r="AI53" i="107"/>
  <c r="AH54" i="107"/>
  <c r="AG54" i="107"/>
  <c r="AI54" i="107"/>
  <c r="AG55" i="107"/>
  <c r="AI55" i="107"/>
  <c r="AG56" i="107"/>
  <c r="AI56" i="107"/>
  <c r="AG57" i="107"/>
  <c r="AI57" i="107"/>
  <c r="AT36" i="107"/>
  <c r="AG36" i="107"/>
  <c r="AI36" i="107"/>
  <c r="Q17" i="84"/>
  <c r="Q16" i="84"/>
  <c r="Q15" i="84"/>
  <c r="Q14" i="84"/>
  <c r="Q13" i="84"/>
  <c r="Q12" i="84"/>
  <c r="Q11" i="84"/>
  <c r="Q10" i="84"/>
  <c r="Q9" i="84"/>
  <c r="Q8" i="84"/>
  <c r="Q7" i="84"/>
  <c r="Q6" i="84"/>
  <c r="Q5" i="84"/>
  <c r="Q4" i="84"/>
  <c r="Q3" i="84"/>
  <c r="F23" i="103"/>
  <c r="AA18" i="113"/>
  <c r="AA4" i="113"/>
  <c r="C290" i="115"/>
  <c r="V26" i="113" s="1"/>
  <c r="C278" i="115"/>
  <c r="V25" i="113"/>
  <c r="C266" i="115"/>
  <c r="V24" i="113" s="1"/>
  <c r="C254" i="115"/>
  <c r="V23" i="113"/>
  <c r="C242" i="115"/>
  <c r="V22" i="113" s="1"/>
  <c r="C230" i="115"/>
  <c r="V21" i="113"/>
  <c r="C218" i="115"/>
  <c r="V20" i="113" s="1"/>
  <c r="C206" i="115"/>
  <c r="V19" i="113"/>
  <c r="C194" i="115"/>
  <c r="V18" i="113" s="1"/>
  <c r="C182" i="115"/>
  <c r="V17" i="113"/>
  <c r="C170" i="115"/>
  <c r="V16" i="113" s="1"/>
  <c r="C158" i="115"/>
  <c r="V15" i="113"/>
  <c r="C146" i="115"/>
  <c r="V14" i="113" s="1"/>
  <c r="C134" i="115"/>
  <c r="V13" i="113"/>
  <c r="C122" i="115"/>
  <c r="V12" i="113" s="1"/>
  <c r="C110" i="115"/>
  <c r="V11" i="113"/>
  <c r="C98" i="115"/>
  <c r="V10" i="113" s="1"/>
  <c r="C86" i="115"/>
  <c r="V9" i="113"/>
  <c r="C74" i="115"/>
  <c r="V8" i="113" s="1"/>
  <c r="C62" i="115"/>
  <c r="V7" i="113"/>
  <c r="C50" i="115"/>
  <c r="V6" i="113" s="1"/>
  <c r="C38" i="115"/>
  <c r="V5" i="113"/>
  <c r="C26" i="115"/>
  <c r="V4" i="113" s="1"/>
  <c r="C14" i="115"/>
  <c r="V3" i="113"/>
  <c r="C2" i="115"/>
  <c r="AA5" i="113"/>
  <c r="AA19" i="113"/>
  <c r="AA17" i="113"/>
  <c r="AA16" i="113"/>
  <c r="AA15" i="113"/>
  <c r="AA14" i="113"/>
  <c r="AA13" i="113"/>
  <c r="AA12" i="113"/>
  <c r="AA11" i="113"/>
  <c r="AA10" i="113"/>
  <c r="AA9" i="113"/>
  <c r="AA8" i="113"/>
  <c r="AA7" i="113"/>
  <c r="AA6" i="113"/>
  <c r="E22" i="112"/>
  <c r="F22" i="112" s="1"/>
  <c r="F21" i="112"/>
  <c r="F20" i="112"/>
  <c r="D22" i="112"/>
  <c r="C22" i="112"/>
  <c r="F15" i="112"/>
  <c r="D16" i="112"/>
  <c r="F14" i="112"/>
  <c r="F13" i="112"/>
  <c r="F12" i="112"/>
  <c r="F11" i="112"/>
  <c r="F10" i="112"/>
  <c r="F9" i="112"/>
  <c r="F8" i="112"/>
  <c r="E16" i="112"/>
  <c r="F16" i="112" s="1"/>
  <c r="C16" i="112"/>
  <c r="E23" i="103"/>
  <c r="AJ15" i="113"/>
  <c r="AJ14" i="113"/>
  <c r="AJ13" i="113"/>
  <c r="AJ12" i="113"/>
  <c r="AJ11" i="113"/>
  <c r="AJ10" i="113"/>
  <c r="AJ9" i="113"/>
  <c r="AJ8" i="113"/>
  <c r="AJ7" i="113"/>
  <c r="AJ6" i="113"/>
  <c r="AJ5" i="113"/>
  <c r="AJ4" i="113"/>
  <c r="AJ3" i="113"/>
  <c r="E8" i="108"/>
  <c r="E9" i="108"/>
  <c r="E11" i="108" s="1"/>
  <c r="D9" i="108"/>
  <c r="D11" i="108" s="1"/>
  <c r="C9" i="108"/>
  <c r="C11" i="108" s="1"/>
  <c r="B11" i="108"/>
  <c r="B7" i="108"/>
  <c r="B8" i="108"/>
  <c r="L92" i="34"/>
  <c r="M96" i="34"/>
  <c r="M95" i="34"/>
  <c r="M93" i="34"/>
  <c r="AP61" i="107"/>
  <c r="AP60" i="107"/>
  <c r="AT4" i="107"/>
  <c r="AZ4" i="107"/>
  <c r="AG4" i="107"/>
  <c r="AI4" i="107"/>
  <c r="AG5" i="107"/>
  <c r="AI5" i="107"/>
  <c r="AZ6" i="107"/>
  <c r="AG6" i="107"/>
  <c r="AI6" i="107"/>
  <c r="AZ7" i="107"/>
  <c r="AG7" i="107"/>
  <c r="AI7" i="107"/>
  <c r="AZ8" i="107"/>
  <c r="AG8" i="107"/>
  <c r="AI8" i="107"/>
  <c r="AG9" i="107"/>
  <c r="AI9" i="107"/>
  <c r="AZ10" i="107"/>
  <c r="AG10" i="107"/>
  <c r="AI10" i="107"/>
  <c r="AZ11" i="107"/>
  <c r="AG11" i="107"/>
  <c r="AI11" i="107"/>
  <c r="AG12" i="107"/>
  <c r="AI12" i="107"/>
  <c r="AG13" i="107"/>
  <c r="AI13" i="107"/>
  <c r="AZ14" i="107"/>
  <c r="AG14" i="107"/>
  <c r="AI14" i="107"/>
  <c r="AZ15" i="107"/>
  <c r="AG15" i="107"/>
  <c r="AI15" i="107"/>
  <c r="AZ16" i="107"/>
  <c r="AG16" i="107"/>
  <c r="AI16" i="107"/>
  <c r="AG17" i="107"/>
  <c r="AI17" i="107"/>
  <c r="AZ18" i="107"/>
  <c r="AG18" i="107"/>
  <c r="AI18" i="107"/>
  <c r="AZ19" i="107"/>
  <c r="AG19" i="107"/>
  <c r="AI19" i="107"/>
  <c r="AG20" i="107"/>
  <c r="AI20" i="107"/>
  <c r="AG21" i="107"/>
  <c r="AI21" i="107"/>
  <c r="AZ22" i="107"/>
  <c r="AG22" i="107"/>
  <c r="AI22" i="107"/>
  <c r="AZ23" i="107"/>
  <c r="AG23" i="107"/>
  <c r="AI23" i="107"/>
  <c r="AG24" i="107"/>
  <c r="AI24" i="107"/>
  <c r="AG25" i="107"/>
  <c r="AI25" i="107"/>
  <c r="AG26" i="107"/>
  <c r="AI26" i="107"/>
  <c r="AG27" i="107"/>
  <c r="AI27" i="107"/>
  <c r="AZ28" i="107"/>
  <c r="AG28" i="107"/>
  <c r="AI28" i="107"/>
  <c r="AG29" i="107"/>
  <c r="AI29" i="107"/>
  <c r="AZ30" i="107"/>
  <c r="AG30" i="107"/>
  <c r="AI30" i="107"/>
  <c r="AZ31" i="107"/>
  <c r="AG31" i="107"/>
  <c r="AI31" i="107"/>
  <c r="AZ32" i="107"/>
  <c r="AG32" i="107"/>
  <c r="AI32" i="107"/>
  <c r="AG33" i="107"/>
  <c r="AI33" i="107"/>
  <c r="AG34" i="107"/>
  <c r="AI34" i="107"/>
  <c r="AG35" i="107"/>
  <c r="AI35" i="107"/>
  <c r="AZ36" i="107"/>
  <c r="AZ38" i="107"/>
  <c r="AZ39" i="107"/>
  <c r="AZ40" i="107"/>
  <c r="AZ42" i="107"/>
  <c r="AZ44" i="107"/>
  <c r="AZ47" i="107"/>
  <c r="AZ48" i="107"/>
  <c r="AZ50" i="107"/>
  <c r="AZ55" i="107"/>
  <c r="AZ3" i="107"/>
  <c r="AG3" i="107"/>
  <c r="AI3" i="107"/>
  <c r="F54" i="107"/>
  <c r="S54" i="107"/>
  <c r="D4" i="107"/>
  <c r="D5" i="107"/>
  <c r="D6" i="107"/>
  <c r="D7" i="107"/>
  <c r="D8" i="107"/>
  <c r="D9" i="107"/>
  <c r="D10" i="107"/>
  <c r="D11" i="107"/>
  <c r="D12" i="107"/>
  <c r="D13" i="107"/>
  <c r="D14" i="107"/>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3" i="107"/>
  <c r="K21" i="100"/>
  <c r="I19" i="100"/>
  <c r="I18" i="100"/>
  <c r="I17" i="100"/>
  <c r="I16" i="100"/>
  <c r="I15" i="100"/>
  <c r="I14" i="100"/>
  <c r="I13" i="100"/>
  <c r="I12" i="100"/>
  <c r="I11" i="100"/>
  <c r="I10" i="100"/>
  <c r="I9" i="100"/>
  <c r="I8" i="100"/>
  <c r="I7" i="100"/>
  <c r="I6" i="100"/>
  <c r="I5" i="100"/>
  <c r="L21" i="100"/>
  <c r="G30" i="100"/>
  <c r="J30" i="100" s="1"/>
  <c r="B41" i="100"/>
  <c r="B42" i="100"/>
  <c r="H38" i="100"/>
  <c r="B43" i="100" s="1"/>
  <c r="J23" i="100"/>
  <c r="G27" i="100"/>
  <c r="H28" i="100"/>
  <c r="J21" i="100"/>
  <c r="F19" i="100"/>
  <c r="H19" i="100"/>
  <c r="G19" i="100"/>
  <c r="F18" i="100"/>
  <c r="H18" i="100"/>
  <c r="G18" i="100"/>
  <c r="F17" i="100"/>
  <c r="H17" i="100"/>
  <c r="G17" i="100"/>
  <c r="F16" i="100"/>
  <c r="H16" i="100" s="1"/>
  <c r="G16" i="100"/>
  <c r="F15" i="100"/>
  <c r="H15" i="100"/>
  <c r="G15" i="100"/>
  <c r="H14" i="100"/>
  <c r="G14" i="100"/>
  <c r="H13" i="100"/>
  <c r="G13" i="100"/>
  <c r="H12" i="100"/>
  <c r="G12" i="100"/>
  <c r="H11" i="100"/>
  <c r="G11" i="100"/>
  <c r="H10" i="100"/>
  <c r="G10" i="100"/>
  <c r="H9" i="100"/>
  <c r="G9" i="100"/>
  <c r="H8" i="100"/>
  <c r="G8" i="100"/>
  <c r="H7" i="100"/>
  <c r="G7" i="100"/>
  <c r="H6" i="100"/>
  <c r="G6" i="100"/>
  <c r="H5" i="100"/>
  <c r="G5" i="100"/>
  <c r="G99" i="73"/>
  <c r="AJ17" i="113"/>
  <c r="G101" i="73"/>
  <c r="G102" i="73"/>
  <c r="I102" i="73" s="1"/>
  <c r="J102" i="73" s="1"/>
  <c r="AJ19" i="113"/>
  <c r="AJ20" i="113"/>
  <c r="S3" i="84"/>
  <c r="C4" i="84"/>
  <c r="D4" i="84" s="1"/>
  <c r="S4" i="84"/>
  <c r="C5" i="84"/>
  <c r="D5" i="84" s="1"/>
  <c r="S5" i="84"/>
  <c r="C6" i="84"/>
  <c r="D6" i="84"/>
  <c r="C7" i="84"/>
  <c r="D7" i="84" s="1"/>
  <c r="S8" i="84"/>
  <c r="C9" i="84"/>
  <c r="D9" i="84" s="1"/>
  <c r="S9" i="84"/>
  <c r="C10" i="84"/>
  <c r="D10" i="84" s="1"/>
  <c r="C11" i="84"/>
  <c r="D11" i="84" s="1"/>
  <c r="S12" i="84"/>
  <c r="C12" i="84"/>
  <c r="D12" i="84" s="1"/>
  <c r="C13" i="84"/>
  <c r="D13" i="84" s="1"/>
  <c r="S13" i="84"/>
  <c r="C14" i="84"/>
  <c r="D14" i="84" s="1"/>
  <c r="C15" i="84"/>
  <c r="D15" i="84" s="1"/>
  <c r="S16" i="84"/>
  <c r="C16" i="84"/>
  <c r="D16" i="84" s="1"/>
  <c r="R16" i="84"/>
  <c r="C17" i="84"/>
  <c r="D17" i="84" s="1"/>
  <c r="M6" i="77"/>
  <c r="D9" i="77" s="1"/>
  <c r="D8" i="77" s="1"/>
  <c r="A4" i="81"/>
  <c r="A5" i="81" s="1"/>
  <c r="A6" i="81" s="1"/>
  <c r="A7" i="81" s="1"/>
  <c r="A8" i="81" s="1"/>
  <c r="A9" i="81" s="1"/>
  <c r="A10" i="81" s="1"/>
  <c r="A11" i="81" s="1"/>
  <c r="A12" i="81" s="1"/>
  <c r="A13" i="81" s="1"/>
  <c r="A14" i="81" s="1"/>
  <c r="A15" i="81" s="1"/>
  <c r="A16" i="81" s="1"/>
  <c r="C15" i="81"/>
  <c r="C4" i="81"/>
  <c r="H72" i="73"/>
  <c r="H73" i="73" s="1"/>
  <c r="Y74" i="73"/>
  <c r="Y72" i="73"/>
  <c r="Y71" i="73"/>
  <c r="AJ16" i="113"/>
  <c r="G90" i="73"/>
  <c r="G89" i="73"/>
  <c r="G88" i="73"/>
  <c r="G87" i="73"/>
  <c r="G86" i="73"/>
  <c r="G85" i="73"/>
  <c r="G84" i="73"/>
  <c r="G83" i="73"/>
  <c r="G82" i="73"/>
  <c r="G81" i="73"/>
  <c r="G80" i="73"/>
  <c r="G79" i="73"/>
  <c r="G78" i="73"/>
  <c r="G77" i="73"/>
  <c r="G76" i="73"/>
  <c r="I76" i="73"/>
  <c r="J76" i="73" s="1"/>
  <c r="G75" i="73"/>
  <c r="G74" i="73"/>
  <c r="G73" i="73"/>
  <c r="G72" i="73"/>
  <c r="I72" i="73" s="1"/>
  <c r="G71" i="73"/>
  <c r="I71" i="73" s="1"/>
  <c r="J71" i="73" s="1"/>
  <c r="G66" i="73"/>
  <c r="I66" i="73" s="1"/>
  <c r="J66" i="73" s="1"/>
  <c r="G62" i="73"/>
  <c r="I62" i="73" s="1"/>
  <c r="J62" i="73" s="1"/>
  <c r="G59" i="73"/>
  <c r="I59" i="73" s="1"/>
  <c r="J59" i="73" s="1"/>
  <c r="G55" i="73"/>
  <c r="I55" i="73" s="1"/>
  <c r="J55" i="73" s="1"/>
  <c r="G52" i="73"/>
  <c r="I52" i="73" s="1"/>
  <c r="J52" i="73"/>
  <c r="G50" i="73"/>
  <c r="I50" i="73" s="1"/>
  <c r="J50" i="73" s="1"/>
  <c r="G48" i="73"/>
  <c r="I48" i="73" s="1"/>
  <c r="G46" i="73"/>
  <c r="I46" i="73"/>
  <c r="J46" i="73" s="1"/>
  <c r="G44" i="73"/>
  <c r="I44" i="73"/>
  <c r="J44" i="73" s="1"/>
  <c r="G43" i="73"/>
  <c r="I43" i="73"/>
  <c r="J43" i="73" s="1"/>
  <c r="G40" i="73"/>
  <c r="I40" i="73"/>
  <c r="J40" i="73" s="1"/>
  <c r="G39" i="73"/>
  <c r="I39" i="73" s="1"/>
  <c r="J39" i="73" s="1"/>
  <c r="G38" i="73"/>
  <c r="I38" i="73"/>
  <c r="J38" i="73" s="1"/>
  <c r="G37" i="73"/>
  <c r="I37" i="73" s="1"/>
  <c r="J37" i="73" s="1"/>
  <c r="G36" i="73"/>
  <c r="I36" i="73" s="1"/>
  <c r="J36" i="73" s="1"/>
  <c r="G35" i="73"/>
  <c r="I35" i="73" s="1"/>
  <c r="J35" i="73" s="1"/>
  <c r="G34" i="73"/>
  <c r="I34" i="73" s="1"/>
  <c r="J34" i="73" s="1"/>
  <c r="J33" i="73"/>
  <c r="G33" i="73"/>
  <c r="I33" i="73" s="1"/>
  <c r="G32" i="73"/>
  <c r="I32" i="73" s="1"/>
  <c r="J32" i="73" s="1"/>
  <c r="G31" i="73"/>
  <c r="I31" i="73"/>
  <c r="J31" i="73" s="1"/>
  <c r="G30" i="73"/>
  <c r="I30" i="73" s="1"/>
  <c r="J30" i="73" s="1"/>
  <c r="G29" i="73"/>
  <c r="I29" i="73" s="1"/>
  <c r="J29" i="73" s="1"/>
  <c r="G28" i="73"/>
  <c r="I28" i="73" s="1"/>
  <c r="J28" i="73" s="1"/>
  <c r="G27" i="73"/>
  <c r="I27" i="73" s="1"/>
  <c r="J27" i="73" s="1"/>
  <c r="J26" i="73"/>
  <c r="G26" i="73"/>
  <c r="I26" i="73" s="1"/>
  <c r="G25" i="73"/>
  <c r="I25" i="73" s="1"/>
  <c r="J25" i="73" s="1"/>
  <c r="G24" i="73"/>
  <c r="I24" i="73" s="1"/>
  <c r="J24" i="73"/>
  <c r="G23" i="73"/>
  <c r="I23" i="73" s="1"/>
  <c r="J23" i="73" s="1"/>
  <c r="G22" i="73"/>
  <c r="I22" i="73"/>
  <c r="J22" i="73" s="1"/>
  <c r="G21" i="73"/>
  <c r="I21" i="73" s="1"/>
  <c r="J21" i="73" s="1"/>
  <c r="G20" i="73"/>
  <c r="I20" i="73"/>
  <c r="G19" i="73"/>
  <c r="I19" i="73" s="1"/>
  <c r="J19" i="73"/>
  <c r="G18" i="73"/>
  <c r="I18" i="73" s="1"/>
  <c r="J18" i="73" s="1"/>
  <c r="G17" i="73"/>
  <c r="I17" i="73" s="1"/>
  <c r="J17" i="73" s="1"/>
  <c r="G16" i="73"/>
  <c r="I16" i="73" s="1"/>
  <c r="J16" i="73" s="1"/>
  <c r="G15" i="73"/>
  <c r="I15" i="73" s="1"/>
  <c r="J15" i="73" s="1"/>
  <c r="J14" i="73"/>
  <c r="G14" i="73"/>
  <c r="I14" i="73" s="1"/>
  <c r="G13" i="73"/>
  <c r="I13" i="73" s="1"/>
  <c r="J13" i="73" s="1"/>
  <c r="G12" i="73"/>
  <c r="I12" i="73" s="1"/>
  <c r="J12" i="73"/>
  <c r="G11" i="73"/>
  <c r="I11" i="73" s="1"/>
  <c r="J11" i="73" s="1"/>
  <c r="G10" i="73"/>
  <c r="I10" i="73" s="1"/>
  <c r="J10" i="73" s="1"/>
  <c r="G9" i="73"/>
  <c r="I9" i="73" s="1"/>
  <c r="J9" i="73" s="1"/>
  <c r="G8" i="73"/>
  <c r="I8" i="73" s="1"/>
  <c r="J8" i="73" s="1"/>
  <c r="G7" i="73"/>
  <c r="I7" i="73" s="1"/>
  <c r="J7" i="73" s="1"/>
  <c r="G6" i="73"/>
  <c r="I6" i="73" s="1"/>
  <c r="J6" i="73" s="1"/>
  <c r="P24" i="77"/>
  <c r="O24" i="77"/>
  <c r="N25" i="77"/>
  <c r="P23" i="77"/>
  <c r="P25" i="77"/>
  <c r="M25" i="77"/>
  <c r="O23" i="77"/>
  <c r="O25" i="77" s="1"/>
  <c r="L6" i="77"/>
  <c r="C9" i="77" s="1"/>
  <c r="C8" i="77" s="1"/>
  <c r="C10" i="77" s="1"/>
  <c r="N13" i="77"/>
  <c r="M13" i="77"/>
  <c r="L13" i="77"/>
  <c r="K7" i="77"/>
  <c r="H8" i="77"/>
  <c r="G8" i="77"/>
  <c r="E7" i="77"/>
  <c r="D7" i="77"/>
  <c r="C7" i="77"/>
  <c r="E29" i="77"/>
  <c r="E28" i="77"/>
  <c r="J6" i="77"/>
  <c r="H10" i="77" s="1"/>
  <c r="E9" i="77"/>
  <c r="H29" i="77"/>
  <c r="G29" i="77"/>
  <c r="H28" i="77"/>
  <c r="G28" i="77"/>
  <c r="P19" i="77"/>
  <c r="O19" i="77"/>
  <c r="D29" i="77"/>
  <c r="D28" i="77"/>
  <c r="C29" i="77"/>
  <c r="C28" i="77"/>
  <c r="AJ23" i="113"/>
  <c r="AJ22" i="113"/>
  <c r="AJ21" i="113"/>
  <c r="AJ18" i="113"/>
  <c r="E20" i="26"/>
  <c r="D18" i="26"/>
  <c r="E17" i="26"/>
  <c r="D16" i="26"/>
  <c r="D15" i="26"/>
  <c r="D14" i="26"/>
  <c r="D12" i="26"/>
  <c r="E8" i="26"/>
  <c r="E19" i="26"/>
  <c r="E5" i="26"/>
  <c r="C21" i="26"/>
  <c r="D19" i="26"/>
  <c r="D17" i="26"/>
  <c r="D5" i="26"/>
  <c r="I108" i="34"/>
  <c r="G9" i="77"/>
  <c r="E19" i="77"/>
  <c r="H19" i="77"/>
  <c r="K9" i="77"/>
  <c r="D19" i="77"/>
  <c r="C19" i="77"/>
  <c r="G19" i="77"/>
  <c r="H9" i="77"/>
  <c r="D9" i="26"/>
  <c r="E14" i="26"/>
  <c r="E16" i="26"/>
  <c r="C8" i="84"/>
  <c r="D8" i="84"/>
  <c r="H21" i="100"/>
  <c r="L96" i="34"/>
  <c r="C13" i="26"/>
  <c r="E15" i="26"/>
  <c r="I23" i="100"/>
  <c r="I30" i="100" s="1"/>
  <c r="E8" i="77"/>
  <c r="E10" i="77" s="1"/>
  <c r="E9" i="26"/>
  <c r="R14" i="84"/>
  <c r="G23" i="100"/>
  <c r="G32" i="100" s="1"/>
  <c r="S55" i="107"/>
  <c r="S56" i="107" s="1"/>
  <c r="AH56" i="107" s="1"/>
  <c r="S57" i="107"/>
  <c r="AE57" i="107" s="1"/>
  <c r="AD57" i="107" s="1"/>
  <c r="L94" i="34"/>
  <c r="AZ46" i="107"/>
  <c r="AZ35" i="107"/>
  <c r="AZ26" i="107"/>
  <c r="AZ12" i="107"/>
  <c r="AZ43" i="107"/>
  <c r="AZ34" i="107"/>
  <c r="AZ20" i="107"/>
  <c r="AZ27" i="107"/>
  <c r="R17" i="84"/>
  <c r="R12" i="84"/>
  <c r="R8" i="84"/>
  <c r="R4" i="84"/>
  <c r="C3" i="84"/>
  <c r="D3" i="84"/>
  <c r="C23" i="103"/>
  <c r="G93" i="73"/>
  <c r="G96" i="73"/>
  <c r="G95" i="73"/>
  <c r="S11" i="84"/>
  <c r="S7" i="84"/>
  <c r="D10" i="26"/>
  <c r="G92" i="73"/>
  <c r="G91" i="73"/>
  <c r="H74" i="73"/>
  <c r="I74" i="73" s="1"/>
  <c r="J74" i="73" s="1"/>
  <c r="Y73" i="73"/>
  <c r="S14" i="84"/>
  <c r="R13" i="84"/>
  <c r="R11" i="84"/>
  <c r="S10" i="84"/>
  <c r="R9" i="84"/>
  <c r="R7" i="84"/>
  <c r="S6" i="84"/>
  <c r="R5" i="84"/>
  <c r="R3" i="84"/>
  <c r="H27" i="100"/>
  <c r="I21" i="100"/>
  <c r="AZ52" i="107"/>
  <c r="E12" i="26"/>
  <c r="D23" i="103"/>
  <c r="AZ37" i="107"/>
  <c r="AZ53" i="107"/>
  <c r="AZ5" i="107"/>
  <c r="H23" i="100"/>
  <c r="H32" i="100" s="1"/>
  <c r="AZ21" i="107"/>
  <c r="AZ41" i="107"/>
  <c r="AZ25" i="107"/>
  <c r="AZ9" i="107"/>
  <c r="AZ57" i="107"/>
  <c r="AZ56" i="107"/>
  <c r="AZ45" i="107"/>
  <c r="AZ29" i="107"/>
  <c r="AZ13" i="107"/>
  <c r="AZ51" i="107"/>
  <c r="AZ49" i="107"/>
  <c r="AZ33" i="107"/>
  <c r="AZ17" i="107"/>
  <c r="AZ24" i="107"/>
  <c r="M94" i="34"/>
  <c r="N97" i="34"/>
  <c r="L93" i="34"/>
  <c r="L97" i="34" s="1"/>
  <c r="L95" i="34"/>
  <c r="I27" i="100"/>
  <c r="H75" i="73"/>
  <c r="H76" i="73" s="1"/>
  <c r="J27" i="100"/>
  <c r="AT34" i="107"/>
  <c r="Y75" i="73"/>
  <c r="AT33" i="107"/>
  <c r="AT29" i="107"/>
  <c r="AT27" i="107"/>
  <c r="AT30" i="107"/>
  <c r="AT26" i="107"/>
  <c r="AT28" i="107"/>
  <c r="AT46" i="107"/>
  <c r="AT35" i="107"/>
  <c r="AT32" i="107"/>
  <c r="AT31" i="107"/>
  <c r="AT25" i="107"/>
  <c r="AT37" i="107"/>
  <c r="AT24" i="107"/>
  <c r="AT47" i="107"/>
  <c r="AT38" i="107"/>
  <c r="AT23" i="107"/>
  <c r="AT49" i="107"/>
  <c r="AT39" i="107"/>
  <c r="AT22" i="107"/>
  <c r="AT21" i="107"/>
  <c r="AT41" i="107"/>
  <c r="AT20" i="107"/>
  <c r="AT50" i="107"/>
  <c r="AT19" i="107"/>
  <c r="AT51" i="107"/>
  <c r="AT42" i="107"/>
  <c r="AT53" i="107"/>
  <c r="AT52" i="107"/>
  <c r="AT44" i="107"/>
  <c r="AT18" i="107"/>
  <c r="AT54" i="107"/>
  <c r="AT17" i="107"/>
  <c r="AT56" i="107"/>
  <c r="AT55" i="107"/>
  <c r="AT15" i="107"/>
  <c r="AT14" i="107"/>
  <c r="AT57" i="107"/>
  <c r="AT13" i="107"/>
  <c r="AT12" i="107"/>
  <c r="AT11" i="107"/>
  <c r="AT10" i="107"/>
  <c r="AT9" i="107"/>
  <c r="AT8" i="107"/>
  <c r="AT7" i="107"/>
  <c r="AT6" i="107"/>
  <c r="AT5" i="107"/>
  <c r="AT3" i="107"/>
  <c r="D20" i="26"/>
  <c r="E18" i="26"/>
  <c r="G94" i="73"/>
  <c r="AE56" i="107"/>
  <c r="AD56" i="107" s="1"/>
  <c r="AH55" i="107"/>
  <c r="AE54" i="107"/>
  <c r="S53" i="107"/>
  <c r="S52" i="107" s="1"/>
  <c r="F55" i="107"/>
  <c r="AJ24" i="113"/>
  <c r="BE12" i="107"/>
  <c r="N61" i="73" s="1"/>
  <c r="BE14" i="107"/>
  <c r="N63" i="73"/>
  <c r="BF14" i="107"/>
  <c r="R15" i="84"/>
  <c r="AE55" i="107"/>
  <c r="BE10" i="107"/>
  <c r="N59" i="73"/>
  <c r="BF10" i="107"/>
  <c r="BE4" i="107"/>
  <c r="N53" i="73" s="1"/>
  <c r="BE6" i="107"/>
  <c r="N55" i="73"/>
  <c r="BF6" i="107"/>
  <c r="AF5" i="107"/>
  <c r="AF9" i="107"/>
  <c r="AF13" i="107"/>
  <c r="AF17" i="107"/>
  <c r="BD17" i="107" s="1"/>
  <c r="BF17" i="107" s="1"/>
  <c r="AF21" i="107"/>
  <c r="BD21" i="107" s="1"/>
  <c r="BE22" i="107"/>
  <c r="N71" i="73"/>
  <c r="BF22" i="107"/>
  <c r="AF25" i="107"/>
  <c r="BD25" i="107" s="1"/>
  <c r="BE26" i="107"/>
  <c r="N75" i="73"/>
  <c r="BF26" i="107"/>
  <c r="AF29" i="107"/>
  <c r="BD29" i="107" s="1"/>
  <c r="M78" i="73" s="1"/>
  <c r="AF33" i="107"/>
  <c r="BE34" i="107"/>
  <c r="N83" i="73"/>
  <c r="BF34" i="107"/>
  <c r="AF37" i="107"/>
  <c r="BD37" i="107" s="1"/>
  <c r="BF37" i="107" s="1"/>
  <c r="BE38" i="107"/>
  <c r="N87" i="73"/>
  <c r="BF38" i="107"/>
  <c r="AF41" i="107"/>
  <c r="BD41" i="107" s="1"/>
  <c r="M90" i="73" s="1"/>
  <c r="BE42" i="107"/>
  <c r="N91" i="73"/>
  <c r="BF42" i="107"/>
  <c r="AF45" i="107"/>
  <c r="BD45" i="107" s="1"/>
  <c r="AF49" i="107"/>
  <c r="BE50" i="107"/>
  <c r="N99" i="73"/>
  <c r="AF53" i="107"/>
  <c r="BJ54" i="107"/>
  <c r="BJ8" i="107"/>
  <c r="BJ16" i="107"/>
  <c r="AF4" i="107"/>
  <c r="BE5" i="107"/>
  <c r="N54" i="73" s="1"/>
  <c r="BE9" i="107"/>
  <c r="N58" i="73"/>
  <c r="AF12" i="107"/>
  <c r="BD12" i="107" s="1"/>
  <c r="BF12" i="107" s="1"/>
  <c r="BE13" i="107"/>
  <c r="N62" i="73"/>
  <c r="BE17" i="107"/>
  <c r="N66" i="73"/>
  <c r="AF20" i="107"/>
  <c r="BE21" i="107"/>
  <c r="N70" i="73"/>
  <c r="AF24" i="107"/>
  <c r="BD24" i="107" s="1"/>
  <c r="BE25" i="107"/>
  <c r="N74" i="73"/>
  <c r="AF28" i="107"/>
  <c r="BD28" i="107" s="1"/>
  <c r="M77" i="73" s="1"/>
  <c r="BE29" i="107"/>
  <c r="N78" i="73" s="1"/>
  <c r="AF32" i="107"/>
  <c r="BE33" i="107"/>
  <c r="N82" i="73" s="1"/>
  <c r="AF36" i="107"/>
  <c r="BE37" i="107"/>
  <c r="N86" i="73"/>
  <c r="BE41" i="107"/>
  <c r="N90" i="73" s="1"/>
  <c r="BE45" i="107"/>
  <c r="N94" i="73"/>
  <c r="BE49" i="107"/>
  <c r="N98" i="73" s="1"/>
  <c r="BE53" i="107"/>
  <c r="N102" i="73"/>
  <c r="BE20" i="107"/>
  <c r="N69" i="73" s="1"/>
  <c r="BE24" i="107"/>
  <c r="N73" i="73"/>
  <c r="BE28" i="107"/>
  <c r="N77" i="73" s="1"/>
  <c r="BE32" i="107"/>
  <c r="N81" i="73"/>
  <c r="BE36" i="107"/>
  <c r="N85" i="73" s="1"/>
  <c r="BF40" i="107"/>
  <c r="BE40" i="107"/>
  <c r="N89" i="73" s="1"/>
  <c r="BE44" i="107"/>
  <c r="N93" i="73"/>
  <c r="BF48" i="107"/>
  <c r="BE48" i="107"/>
  <c r="N97" i="73" s="1"/>
  <c r="BF52" i="107"/>
  <c r="BE52" i="107"/>
  <c r="N101" i="73"/>
  <c r="BE3" i="107"/>
  <c r="N52" i="73"/>
  <c r="BE7" i="107"/>
  <c r="N56" i="73"/>
  <c r="BF7" i="107"/>
  <c r="BE11" i="107"/>
  <c r="N60" i="73"/>
  <c r="BF11" i="107"/>
  <c r="BE15" i="107"/>
  <c r="N64" i="73"/>
  <c r="BE19" i="107"/>
  <c r="N68" i="73"/>
  <c r="BE27" i="107"/>
  <c r="N76" i="73" s="1"/>
  <c r="BE31" i="107"/>
  <c r="N80" i="73"/>
  <c r="BF31" i="107"/>
  <c r="BE35" i="107"/>
  <c r="N84" i="73"/>
  <c r="BE39" i="107"/>
  <c r="N88" i="73" s="1"/>
  <c r="BF39" i="107"/>
  <c r="BE43" i="107"/>
  <c r="N92" i="73"/>
  <c r="BF43" i="107"/>
  <c r="BE47" i="107"/>
  <c r="N96" i="73"/>
  <c r="BJ55" i="107"/>
  <c r="BE55" i="107"/>
  <c r="N104" i="73" s="1"/>
  <c r="BD49" i="107"/>
  <c r="BD33" i="107"/>
  <c r="AF55" i="107"/>
  <c r="F56" i="107"/>
  <c r="BJ56" i="107" s="1"/>
  <c r="BD4" i="107"/>
  <c r="M53" i="73" s="1"/>
  <c r="BD53" i="107"/>
  <c r="BD13" i="107"/>
  <c r="AD54" i="107"/>
  <c r="AM54" i="107"/>
  <c r="BD32" i="107"/>
  <c r="BF16" i="107"/>
  <c r="BE16" i="107"/>
  <c r="N65" i="73" s="1"/>
  <c r="BD9" i="107"/>
  <c r="BF9" i="107"/>
  <c r="BD36" i="107"/>
  <c r="BF36" i="107"/>
  <c r="BD20" i="107"/>
  <c r="M69" i="73" s="1"/>
  <c r="BF8" i="107"/>
  <c r="BE8" i="107"/>
  <c r="N57" i="73" s="1"/>
  <c r="BD5" i="107"/>
  <c r="BF29" i="107"/>
  <c r="M85" i="73"/>
  <c r="AL54" i="107"/>
  <c r="AO54" i="107"/>
  <c r="AQ54" i="107"/>
  <c r="AC54" i="107"/>
  <c r="AP54" i="107"/>
  <c r="AN54" i="107"/>
  <c r="AK54" i="107" s="1"/>
  <c r="BF28" i="107"/>
  <c r="M66" i="73"/>
  <c r="M61" i="73"/>
  <c r="M54" i="73"/>
  <c r="BF5" i="107"/>
  <c r="M58" i="73"/>
  <c r="BF41" i="107"/>
  <c r="M81" i="73"/>
  <c r="BF32" i="107"/>
  <c r="F57" i="107"/>
  <c r="F58" i="107" s="1"/>
  <c r="F59" i="107" s="1"/>
  <c r="F60" i="107" s="1"/>
  <c r="AL56" i="107"/>
  <c r="M62" i="73"/>
  <c r="BF13" i="107"/>
  <c r="M86" i="73"/>
  <c r="BF4" i="107"/>
  <c r="BD55" i="107"/>
  <c r="AY54" i="107"/>
  <c r="BE56" i="107"/>
  <c r="N105" i="73" s="1"/>
  <c r="BJ57" i="107"/>
  <c r="BE57" i="107" s="1"/>
  <c r="N106" i="73"/>
  <c r="M94" i="73"/>
  <c r="BF45" i="107"/>
  <c r="BF20" i="107"/>
  <c r="D8" i="26"/>
  <c r="R10" i="84"/>
  <c r="M92" i="34"/>
  <c r="M97" i="34"/>
  <c r="O97" i="34"/>
  <c r="AF3" i="107"/>
  <c r="BD3" i="107" s="1"/>
  <c r="M52" i="73" s="1"/>
  <c r="AF15" i="107"/>
  <c r="AF19" i="107"/>
  <c r="AF27" i="107"/>
  <c r="BD27" i="107" s="1"/>
  <c r="AF35" i="107"/>
  <c r="BD35" i="107" s="1"/>
  <c r="BF35" i="107" s="1"/>
  <c r="AF44" i="107"/>
  <c r="AF47" i="107"/>
  <c r="AF50" i="107"/>
  <c r="BD50" i="107" s="1"/>
  <c r="BD47" i="107"/>
  <c r="M96" i="73" s="1"/>
  <c r="BD15" i="107"/>
  <c r="BD19" i="107"/>
  <c r="BF19" i="107" s="1"/>
  <c r="BD44" i="107"/>
  <c r="M68" i="73"/>
  <c r="M64" i="73"/>
  <c r="BF15" i="107"/>
  <c r="M84" i="73"/>
  <c r="M93" i="73"/>
  <c r="BF44" i="107"/>
  <c r="M99" i="73" l="1"/>
  <c r="BF50" i="107"/>
  <c r="M76" i="73"/>
  <c r="BF27" i="107"/>
  <c r="AH52" i="107"/>
  <c r="S51" i="107"/>
  <c r="AE52" i="107"/>
  <c r="AO56" i="107"/>
  <c r="AC56" i="107"/>
  <c r="AQ56" i="107"/>
  <c r="E103" i="73"/>
  <c r="AS54" i="107"/>
  <c r="M102" i="73"/>
  <c r="BF53" i="107"/>
  <c r="BF33" i="107"/>
  <c r="M82" i="73"/>
  <c r="M74" i="73"/>
  <c r="BF25" i="107"/>
  <c r="M70" i="73"/>
  <c r="BF21" i="107"/>
  <c r="AP56" i="107"/>
  <c r="E13" i="26"/>
  <c r="D13" i="26"/>
  <c r="BF47" i="107"/>
  <c r="BF3" i="107"/>
  <c r="AF57" i="107"/>
  <c r="AM56" i="107"/>
  <c r="M98" i="73"/>
  <c r="BF49" i="107"/>
  <c r="BF54" i="107"/>
  <c r="BE54" i="107"/>
  <c r="N103" i="73" s="1"/>
  <c r="AD55" i="107"/>
  <c r="AM55" i="107"/>
  <c r="AH57" i="107"/>
  <c r="AO57" i="107" s="1"/>
  <c r="BF55" i="107"/>
  <c r="M104" i="73"/>
  <c r="M73" i="73"/>
  <c r="BF24" i="107"/>
  <c r="AT16" i="107"/>
  <c r="AH53" i="107"/>
  <c r="AE53" i="107"/>
  <c r="H77" i="73"/>
  <c r="Y76" i="73"/>
  <c r="C11" i="26"/>
  <c r="E10" i="26"/>
  <c r="C6" i="26"/>
  <c r="D7" i="26"/>
  <c r="E7" i="26"/>
  <c r="J48" i="73"/>
  <c r="D10" i="77"/>
  <c r="R6" i="84"/>
  <c r="AF56" i="107"/>
  <c r="I75" i="73"/>
  <c r="J75" i="73" s="1"/>
  <c r="D21" i="26"/>
  <c r="E21" i="26"/>
  <c r="C20" i="77"/>
  <c r="D20" i="77"/>
  <c r="G20" i="77"/>
  <c r="H20" i="77"/>
  <c r="E20" i="77"/>
  <c r="G10" i="77"/>
  <c r="G98" i="73"/>
  <c r="G97" i="73"/>
  <c r="J20" i="73"/>
  <c r="AZ54" i="107"/>
  <c r="J72" i="73"/>
  <c r="Y102" i="73"/>
  <c r="S17" i="84"/>
  <c r="S15" i="84"/>
  <c r="I73" i="73"/>
  <c r="J73" i="73" s="1"/>
  <c r="AT43" i="107"/>
  <c r="AT40" i="107"/>
  <c r="BJ51" i="107"/>
  <c r="AF51" i="107"/>
  <c r="BJ18" i="107"/>
  <c r="AF18" i="107"/>
  <c r="BJ23" i="107"/>
  <c r="AF23" i="107"/>
  <c r="BJ30" i="107"/>
  <c r="BJ46" i="107"/>
  <c r="AF46" i="107"/>
  <c r="AN57" i="107" l="1"/>
  <c r="BD57" i="107"/>
  <c r="AC57" i="107"/>
  <c r="BD46" i="107"/>
  <c r="M95" i="73" s="1"/>
  <c r="BE46" i="107"/>
  <c r="N95" i="73" s="1"/>
  <c r="BF46" i="107"/>
  <c r="BD18" i="107"/>
  <c r="M67" i="73" s="1"/>
  <c r="AN56" i="107"/>
  <c r="BD56" i="107"/>
  <c r="E11" i="26"/>
  <c r="D11" i="26"/>
  <c r="AP55" i="107"/>
  <c r="AC55" i="107"/>
  <c r="AN55" i="107"/>
  <c r="AQ55" i="107"/>
  <c r="AL55" i="107"/>
  <c r="AO55" i="107"/>
  <c r="AQ57" i="107"/>
  <c r="BE23" i="107"/>
  <c r="N72" i="73" s="1"/>
  <c r="E22" i="26"/>
  <c r="C23" i="26"/>
  <c r="D22" i="26"/>
  <c r="AD52" i="107"/>
  <c r="AP52" i="107" s="1"/>
  <c r="BE51" i="107"/>
  <c r="N100" i="73" s="1"/>
  <c r="AD53" i="107"/>
  <c r="AP53" i="107" s="1"/>
  <c r="BE30" i="107"/>
  <c r="N79" i="73" s="1"/>
  <c r="BF30" i="107"/>
  <c r="BE18" i="107"/>
  <c r="N67" i="73" s="1"/>
  <c r="BF18" i="107"/>
  <c r="BD23" i="107"/>
  <c r="M72" i="73" s="1"/>
  <c r="BD51" i="107"/>
  <c r="M100" i="73" s="1"/>
  <c r="E6" i="26"/>
  <c r="D6" i="26"/>
  <c r="H78" i="73"/>
  <c r="Y77" i="73"/>
  <c r="I77" i="73"/>
  <c r="J77" i="73" s="1"/>
  <c r="AP57" i="107"/>
  <c r="AM57" i="107"/>
  <c r="V103" i="73"/>
  <c r="R103" i="73"/>
  <c r="AK21" i="113"/>
  <c r="AE51" i="107"/>
  <c r="S50" i="107"/>
  <c r="AH51" i="107"/>
  <c r="AL57" i="107"/>
  <c r="AK57" i="107" s="1"/>
  <c r="E106" i="73" s="1"/>
  <c r="AD51" i="107" l="1"/>
  <c r="AP51" i="107" s="1"/>
  <c r="H79" i="73"/>
  <c r="Y78" i="73"/>
  <c r="I78" i="73"/>
  <c r="J78" i="73" s="1"/>
  <c r="AS57" i="107"/>
  <c r="S49" i="107"/>
  <c r="AH50" i="107"/>
  <c r="AE50" i="107"/>
  <c r="AM53" i="107"/>
  <c r="AM52" i="107"/>
  <c r="AS52" i="107" s="1"/>
  <c r="AK56" i="107"/>
  <c r="AL53" i="107"/>
  <c r="AQ53" i="107"/>
  <c r="AC53" i="107"/>
  <c r="AO53" i="107"/>
  <c r="AN53" i="107"/>
  <c r="AQ52" i="107"/>
  <c r="AN52" i="107"/>
  <c r="AL52" i="107"/>
  <c r="AK52" i="107" s="1"/>
  <c r="E101" i="73" s="1"/>
  <c r="AC52" i="107"/>
  <c r="AO52" i="107"/>
  <c r="BF23" i="107"/>
  <c r="M106" i="73"/>
  <c r="BF57" i="107"/>
  <c r="M11" i="77"/>
  <c r="AK24" i="113"/>
  <c r="V106" i="73"/>
  <c r="L11" i="77" s="1"/>
  <c r="C14" i="77" s="1"/>
  <c r="C13" i="77" s="1"/>
  <c r="R106" i="73"/>
  <c r="BF51" i="107"/>
  <c r="E23" i="26"/>
  <c r="D23" i="26"/>
  <c r="AK55" i="107"/>
  <c r="E104" i="73" s="1"/>
  <c r="AS55" i="107"/>
  <c r="M105" i="73"/>
  <c r="BF56" i="107"/>
  <c r="AY57" i="107"/>
  <c r="G13" i="77" l="1"/>
  <c r="C15" i="77"/>
  <c r="C12" i="77"/>
  <c r="AK53" i="107"/>
  <c r="E102" i="73" s="1"/>
  <c r="AM51" i="107"/>
  <c r="E105" i="73"/>
  <c r="AS56" i="107"/>
  <c r="AK19" i="113"/>
  <c r="R101" i="73"/>
  <c r="V101" i="73"/>
  <c r="R104" i="73"/>
  <c r="V104" i="73"/>
  <c r="AK22" i="113"/>
  <c r="D14" i="77"/>
  <c r="D13" i="77" s="1"/>
  <c r="N11" i="77"/>
  <c r="E14" i="77" s="1"/>
  <c r="E13" i="77" s="1"/>
  <c r="AY55" i="107"/>
  <c r="AY52" i="107"/>
  <c r="AY56" i="107"/>
  <c r="AD50" i="107"/>
  <c r="AL51" i="107"/>
  <c r="AQ51" i="107"/>
  <c r="AO51" i="107"/>
  <c r="AC51" i="107"/>
  <c r="AN51" i="107"/>
  <c r="S48" i="107"/>
  <c r="AE49" i="107"/>
  <c r="AH49" i="107"/>
  <c r="Y79" i="73"/>
  <c r="I79" i="73"/>
  <c r="J79" i="73" s="1"/>
  <c r="H80" i="73"/>
  <c r="H81" i="73" l="1"/>
  <c r="Y80" i="73"/>
  <c r="I80" i="73"/>
  <c r="J80" i="73" s="1"/>
  <c r="AD49" i="107"/>
  <c r="AP49" i="107" s="1"/>
  <c r="R102" i="73"/>
  <c r="AK20" i="113"/>
  <c r="V102" i="73"/>
  <c r="G15" i="77"/>
  <c r="G14" i="77"/>
  <c r="AQ50" i="107"/>
  <c r="AO50" i="107"/>
  <c r="AL50" i="107"/>
  <c r="AC50" i="107"/>
  <c r="AN50" i="107"/>
  <c r="AM50" i="107"/>
  <c r="E12" i="77"/>
  <c r="E15" i="77"/>
  <c r="AY53" i="107"/>
  <c r="S47" i="107"/>
  <c r="AE48" i="107"/>
  <c r="AH48" i="107"/>
  <c r="AP50" i="107"/>
  <c r="AY51" i="107"/>
  <c r="AK51" i="107"/>
  <c r="E100" i="73" s="1"/>
  <c r="D12" i="77"/>
  <c r="D15" i="77"/>
  <c r="H13" i="77"/>
  <c r="V105" i="73"/>
  <c r="R105" i="73"/>
  <c r="AK23" i="113"/>
  <c r="AS53" i="107"/>
  <c r="AK18" i="113" l="1"/>
  <c r="V100" i="73"/>
  <c r="R100" i="73"/>
  <c r="AD48" i="107"/>
  <c r="AK50" i="107"/>
  <c r="E99" i="73" s="1"/>
  <c r="H15" i="77"/>
  <c r="H14" i="77"/>
  <c r="AH47" i="107"/>
  <c r="AE47" i="107"/>
  <c r="S46" i="107"/>
  <c r="AO49" i="107"/>
  <c r="AQ49" i="107"/>
  <c r="AC49" i="107"/>
  <c r="AL49" i="107"/>
  <c r="AK49" i="107" s="1"/>
  <c r="E98" i="73" s="1"/>
  <c r="AN49" i="107"/>
  <c r="H82" i="73"/>
  <c r="I81" i="73"/>
  <c r="J81" i="73" s="1"/>
  <c r="Y81" i="73"/>
  <c r="AS50" i="107"/>
  <c r="AY50" i="107"/>
  <c r="AM49" i="107"/>
  <c r="AS49" i="107" s="1"/>
  <c r="AS51" i="107"/>
  <c r="AD47" i="107" l="1"/>
  <c r="R99" i="73"/>
  <c r="AK17" i="113"/>
  <c r="V99" i="73"/>
  <c r="Y82" i="73"/>
  <c r="I82" i="73"/>
  <c r="J82" i="73" s="1"/>
  <c r="H83" i="73"/>
  <c r="AP47" i="107"/>
  <c r="AC48" i="107"/>
  <c r="AQ48" i="107"/>
  <c r="AL48" i="107"/>
  <c r="AN48" i="107"/>
  <c r="AO48" i="107"/>
  <c r="AK16" i="113"/>
  <c r="R98" i="73"/>
  <c r="V98" i="73"/>
  <c r="AY49" i="107"/>
  <c r="AM48" i="107"/>
  <c r="AP48" i="107"/>
  <c r="AE46" i="107"/>
  <c r="S45" i="107"/>
  <c r="AH46" i="107"/>
  <c r="I83" i="73" l="1"/>
  <c r="J83" i="73" s="1"/>
  <c r="Y83" i="73"/>
  <c r="H84" i="73"/>
  <c r="S44" i="107"/>
  <c r="AH45" i="107"/>
  <c r="AE45" i="107"/>
  <c r="AQ47" i="107"/>
  <c r="AL47" i="107"/>
  <c r="AO47" i="107"/>
  <c r="AN47" i="107"/>
  <c r="AC47" i="107"/>
  <c r="AK48" i="107"/>
  <c r="E97" i="73" s="1"/>
  <c r="AM46" i="107"/>
  <c r="AD46" i="107"/>
  <c r="AM47" i="107"/>
  <c r="AK15" i="113" l="1"/>
  <c r="V97" i="73"/>
  <c r="AO46" i="107"/>
  <c r="AQ46" i="107"/>
  <c r="AC46" i="107"/>
  <c r="AL46" i="107"/>
  <c r="AK46" i="107" s="1"/>
  <c r="E95" i="73" s="1"/>
  <c r="AN46" i="107"/>
  <c r="AP46" i="107"/>
  <c r="H85" i="73"/>
  <c r="Y84" i="73"/>
  <c r="I84" i="73"/>
  <c r="J84" i="73" s="1"/>
  <c r="AD45" i="107"/>
  <c r="AY48" i="107"/>
  <c r="AS48" i="107"/>
  <c r="AK47" i="107"/>
  <c r="E96" i="73" s="1"/>
  <c r="AH44" i="107"/>
  <c r="S43" i="107"/>
  <c r="AE44" i="107"/>
  <c r="AC45" i="107" l="1"/>
  <c r="AN45" i="107"/>
  <c r="AL45" i="107"/>
  <c r="AQ45" i="107"/>
  <c r="AO45" i="107"/>
  <c r="AM45" i="107"/>
  <c r="AY46" i="107"/>
  <c r="AK13" i="113"/>
  <c r="V95" i="73"/>
  <c r="Y85" i="73"/>
  <c r="H86" i="73"/>
  <c r="I85" i="73"/>
  <c r="J85" i="73" s="1"/>
  <c r="V96" i="73"/>
  <c r="AK14" i="113"/>
  <c r="AD44" i="107"/>
  <c r="AM44" i="107"/>
  <c r="AY47" i="107"/>
  <c r="AH43" i="107"/>
  <c r="S42" i="107"/>
  <c r="AE43" i="107"/>
  <c r="AP45" i="107"/>
  <c r="AS46" i="107"/>
  <c r="AS47" i="107"/>
  <c r="AD43" i="107" l="1"/>
  <c r="AM43" i="107" s="1"/>
  <c r="S41" i="107"/>
  <c r="AH42" i="107"/>
  <c r="AE42" i="107"/>
  <c r="AC44" i="107"/>
  <c r="AQ44" i="107"/>
  <c r="AL44" i="107"/>
  <c r="AO44" i="107"/>
  <c r="AN44" i="107"/>
  <c r="H87" i="73"/>
  <c r="Y86" i="73"/>
  <c r="I86" i="73"/>
  <c r="J86" i="73" s="1"/>
  <c r="AK45" i="107"/>
  <c r="E94" i="73" s="1"/>
  <c r="AS45" i="107"/>
  <c r="AP44" i="107"/>
  <c r="AD42" i="107" l="1"/>
  <c r="AM42" i="107"/>
  <c r="AK44" i="107"/>
  <c r="E93" i="73" s="1"/>
  <c r="AP42" i="107"/>
  <c r="AK12" i="113"/>
  <c r="V94" i="73"/>
  <c r="H88" i="73"/>
  <c r="Y87" i="73"/>
  <c r="I87" i="73"/>
  <c r="J87" i="73" s="1"/>
  <c r="AE41" i="107"/>
  <c r="S40" i="107"/>
  <c r="AH41" i="107"/>
  <c r="AY45" i="107"/>
  <c r="AP43" i="107"/>
  <c r="AY44" i="107"/>
  <c r="AS44" i="107"/>
  <c r="AQ43" i="107"/>
  <c r="AN43" i="107"/>
  <c r="AC43" i="107"/>
  <c r="AO43" i="107"/>
  <c r="AL43" i="107"/>
  <c r="S39" i="107" l="1"/>
  <c r="AE40" i="107"/>
  <c r="AH40" i="107"/>
  <c r="Y88" i="73"/>
  <c r="I88" i="73"/>
  <c r="J88" i="73" s="1"/>
  <c r="H89" i="73"/>
  <c r="AK11" i="113"/>
  <c r="V93" i="73"/>
  <c r="AD41" i="107"/>
  <c r="AK43" i="107"/>
  <c r="E92" i="73" s="1"/>
  <c r="AL42" i="107"/>
  <c r="AK42" i="107" s="1"/>
  <c r="E91" i="73" s="1"/>
  <c r="AQ42" i="107"/>
  <c r="AO42" i="107"/>
  <c r="AN42" i="107"/>
  <c r="AC42" i="107"/>
  <c r="I89" i="73" l="1"/>
  <c r="J89" i="73" s="1"/>
  <c r="H90" i="73"/>
  <c r="Y89" i="73"/>
  <c r="AY42" i="107"/>
  <c r="AY43" i="107"/>
  <c r="AS42" i="107"/>
  <c r="V91" i="73"/>
  <c r="AK9" i="113"/>
  <c r="AQ41" i="107"/>
  <c r="AC41" i="107"/>
  <c r="AO41" i="107"/>
  <c r="AL41" i="107"/>
  <c r="AK41" i="107" s="1"/>
  <c r="E90" i="73" s="1"/>
  <c r="AN41" i="107"/>
  <c r="AD40" i="107"/>
  <c r="AM40" i="107" s="1"/>
  <c r="AK10" i="113"/>
  <c r="V92" i="73"/>
  <c r="AS43" i="107"/>
  <c r="AH39" i="107"/>
  <c r="AE39" i="107"/>
  <c r="S38" i="107"/>
  <c r="AM41" i="107"/>
  <c r="AP41" i="107"/>
  <c r="V90" i="73" l="1"/>
  <c r="AK8" i="113"/>
  <c r="AY41" i="107"/>
  <c r="AS41" i="107"/>
  <c r="AD39" i="107"/>
  <c r="AP39" i="107" s="1"/>
  <c r="AM39" i="107"/>
  <c r="AP40" i="107"/>
  <c r="AC40" i="107"/>
  <c r="AN40" i="107"/>
  <c r="AQ40" i="107"/>
  <c r="AO40" i="107"/>
  <c r="AL40" i="107"/>
  <c r="H91" i="73"/>
  <c r="Y90" i="73"/>
  <c r="I90" i="73"/>
  <c r="J90" i="73" s="1"/>
  <c r="AH38" i="107"/>
  <c r="AE38" i="107"/>
  <c r="S37" i="107"/>
  <c r="I91" i="73" l="1"/>
  <c r="J91" i="73" s="1"/>
  <c r="H92" i="73"/>
  <c r="Y91" i="73"/>
  <c r="AY40" i="107"/>
  <c r="S36" i="107"/>
  <c r="AE37" i="107"/>
  <c r="AH37" i="107"/>
  <c r="AD38" i="107"/>
  <c r="AK40" i="107"/>
  <c r="E89" i="73" s="1"/>
  <c r="AN39" i="107"/>
  <c r="AO39" i="107"/>
  <c r="AC39" i="107"/>
  <c r="AQ39" i="107"/>
  <c r="AL39" i="107"/>
  <c r="AK39" i="107" l="1"/>
  <c r="AL38" i="107"/>
  <c r="AC38" i="107"/>
  <c r="AO38" i="107"/>
  <c r="AQ38" i="107"/>
  <c r="AN38" i="107"/>
  <c r="AP38" i="107"/>
  <c r="AD37" i="107"/>
  <c r="AM37" i="107"/>
  <c r="AM38" i="107"/>
  <c r="AH36" i="107"/>
  <c r="AE36" i="107"/>
  <c r="S35" i="107"/>
  <c r="I92" i="73"/>
  <c r="J92" i="73" s="1"/>
  <c r="H93" i="73"/>
  <c r="Y92" i="73"/>
  <c r="AY39" i="107"/>
  <c r="AK7" i="113"/>
  <c r="V89" i="73"/>
  <c r="AP37" i="107"/>
  <c r="AS40" i="107"/>
  <c r="Y93" i="73" l="1"/>
  <c r="I93" i="73"/>
  <c r="J93" i="73" s="1"/>
  <c r="H94" i="73"/>
  <c r="AP36" i="107"/>
  <c r="AM36" i="107"/>
  <c r="AD36" i="107"/>
  <c r="AC37" i="107"/>
  <c r="AL37" i="107"/>
  <c r="AK37" i="107" s="1"/>
  <c r="E86" i="73" s="1"/>
  <c r="AO37" i="107"/>
  <c r="AQ37" i="107"/>
  <c r="AN37" i="107"/>
  <c r="AS38" i="107"/>
  <c r="AY38" i="107"/>
  <c r="AK38" i="107"/>
  <c r="E87" i="73" s="1"/>
  <c r="AE35" i="107"/>
  <c r="AH35" i="107"/>
  <c r="S34" i="107"/>
  <c r="E88" i="73"/>
  <c r="AS39" i="107"/>
  <c r="AY37" i="107" l="1"/>
  <c r="AK5" i="113"/>
  <c r="V87" i="73"/>
  <c r="AC36" i="107"/>
  <c r="AQ36" i="107"/>
  <c r="AO36" i="107"/>
  <c r="AL36" i="107"/>
  <c r="AN36" i="107"/>
  <c r="Y94" i="73"/>
  <c r="I94" i="73"/>
  <c r="J94" i="73" s="1"/>
  <c r="H95" i="73"/>
  <c r="AK4" i="113"/>
  <c r="V86" i="73"/>
  <c r="AS37" i="107"/>
  <c r="AD35" i="107"/>
  <c r="AM35" i="107"/>
  <c r="V88" i="73"/>
  <c r="AK6" i="113"/>
  <c r="AH34" i="107"/>
  <c r="S33" i="107"/>
  <c r="AE34" i="107"/>
  <c r="S32" i="107" l="1"/>
  <c r="AH33" i="107"/>
  <c r="AE33" i="107"/>
  <c r="AD34" i="107"/>
  <c r="AL35" i="107"/>
  <c r="AQ35" i="107"/>
  <c r="AO35" i="107"/>
  <c r="AC35" i="107"/>
  <c r="AN35" i="107"/>
  <c r="Y95" i="73"/>
  <c r="I95" i="73"/>
  <c r="J95" i="73" s="1"/>
  <c r="H96" i="73"/>
  <c r="AK36" i="107"/>
  <c r="AP35" i="107"/>
  <c r="E85" i="73" l="1"/>
  <c r="AS36" i="107"/>
  <c r="AN34" i="107"/>
  <c r="AL34" i="107"/>
  <c r="AQ34" i="107"/>
  <c r="AO34" i="107"/>
  <c r="AC34" i="107"/>
  <c r="H97" i="73"/>
  <c r="I96" i="73"/>
  <c r="J96" i="73" s="1"/>
  <c r="Y96" i="73"/>
  <c r="AP34" i="107"/>
  <c r="AD33" i="107"/>
  <c r="AP33" i="107" s="1"/>
  <c r="AY36" i="107"/>
  <c r="AK35" i="107"/>
  <c r="E84" i="73" s="1"/>
  <c r="V84" i="73" s="1"/>
  <c r="AS35" i="107"/>
  <c r="AM34" i="107"/>
  <c r="AE32" i="107"/>
  <c r="AH32" i="107"/>
  <c r="S31" i="107"/>
  <c r="AD32" i="107" l="1"/>
  <c r="AM32" i="107" s="1"/>
  <c r="AY35" i="107"/>
  <c r="AM33" i="107"/>
  <c r="AK34" i="107"/>
  <c r="E83" i="73" s="1"/>
  <c r="V83" i="73" s="1"/>
  <c r="H98" i="73"/>
  <c r="Y97" i="73"/>
  <c r="I97" i="73"/>
  <c r="J97" i="73" s="1"/>
  <c r="S30" i="107"/>
  <c r="AE31" i="107"/>
  <c r="AH31" i="107"/>
  <c r="AQ33" i="107"/>
  <c r="AN33" i="107"/>
  <c r="AO33" i="107"/>
  <c r="AL33" i="107"/>
  <c r="AC33" i="107"/>
  <c r="AK3" i="113"/>
  <c r="V85" i="73"/>
  <c r="AD31" i="107" l="1"/>
  <c r="AM31" i="107" s="1"/>
  <c r="S29" i="107"/>
  <c r="AH30" i="107"/>
  <c r="AE30" i="107"/>
  <c r="AY34" i="107"/>
  <c r="H99" i="73"/>
  <c r="Y98" i="73"/>
  <c r="I98" i="73"/>
  <c r="J98" i="73" s="1"/>
  <c r="AK33" i="107"/>
  <c r="E82" i="73" s="1"/>
  <c r="V82" i="73" s="1"/>
  <c r="AP31" i="107"/>
  <c r="AS34" i="107"/>
  <c r="AP32" i="107"/>
  <c r="AQ32" i="107"/>
  <c r="AL32" i="107"/>
  <c r="AO32" i="107"/>
  <c r="AC32" i="107"/>
  <c r="AN32" i="107"/>
  <c r="AK32" i="107" l="1"/>
  <c r="E81" i="73" s="1"/>
  <c r="V81" i="73" s="1"/>
  <c r="AY33" i="107"/>
  <c r="AD30" i="107"/>
  <c r="AM30" i="107" s="1"/>
  <c r="AC31" i="107"/>
  <c r="AL31" i="107"/>
  <c r="AK31" i="107" s="1"/>
  <c r="E80" i="73" s="1"/>
  <c r="V80" i="73" s="1"/>
  <c r="AN31" i="107"/>
  <c r="AO31" i="107"/>
  <c r="AQ31" i="107"/>
  <c r="AS31" i="107"/>
  <c r="Y99" i="73"/>
  <c r="H100" i="73"/>
  <c r="H101" i="73" s="1"/>
  <c r="I99" i="73"/>
  <c r="J99" i="73" s="1"/>
  <c r="S28" i="107"/>
  <c r="AH29" i="107"/>
  <c r="AE29" i="107"/>
  <c r="AS33" i="107"/>
  <c r="AS32" i="107" l="1"/>
  <c r="AH28" i="107"/>
  <c r="S27" i="107"/>
  <c r="AE28" i="107"/>
  <c r="AD29" i="107"/>
  <c r="AM29" i="107" s="1"/>
  <c r="I101" i="73"/>
  <c r="J101" i="73" s="1"/>
  <c r="M21" i="77" s="1"/>
  <c r="Y101" i="73"/>
  <c r="N21" i="77" s="1"/>
  <c r="AP30" i="107"/>
  <c r="AY32" i="107"/>
  <c r="AY31" i="107"/>
  <c r="AL30" i="107"/>
  <c r="AQ30" i="107"/>
  <c r="AN30" i="107"/>
  <c r="AO30" i="107"/>
  <c r="AC30" i="107"/>
  <c r="E24" i="77" l="1"/>
  <c r="E23" i="77" s="1"/>
  <c r="N22" i="77"/>
  <c r="N24" i="77"/>
  <c r="D24" i="77"/>
  <c r="D23" i="77" s="1"/>
  <c r="M22" i="77"/>
  <c r="M24" i="77"/>
  <c r="AS30" i="107"/>
  <c r="AP28" i="107"/>
  <c r="AK30" i="107"/>
  <c r="E79" i="73" s="1"/>
  <c r="V79" i="73" s="1"/>
  <c r="AQ29" i="107"/>
  <c r="AC29" i="107"/>
  <c r="AO29" i="107"/>
  <c r="AL29" i="107"/>
  <c r="AN29" i="107"/>
  <c r="AP29" i="107"/>
  <c r="AM28" i="107"/>
  <c r="AD28" i="107"/>
  <c r="AY30" i="107"/>
  <c r="AE27" i="107"/>
  <c r="AH27" i="107"/>
  <c r="S26" i="107"/>
  <c r="P26" i="77" l="1"/>
  <c r="H23" i="77" s="1"/>
  <c r="E22" i="77"/>
  <c r="O26" i="77"/>
  <c r="G23" i="77" s="1"/>
  <c r="D22" i="77"/>
  <c r="AP27" i="107"/>
  <c r="D30" i="77"/>
  <c r="D25" i="77"/>
  <c r="AD27" i="107"/>
  <c r="AM27" i="107"/>
  <c r="AH26" i="107"/>
  <c r="S25" i="107"/>
  <c r="AE26" i="107"/>
  <c r="AC28" i="107"/>
  <c r="AL28" i="107"/>
  <c r="AN28" i="107"/>
  <c r="AO28" i="107"/>
  <c r="AQ28" i="107"/>
  <c r="AK29" i="107"/>
  <c r="E78" i="73" s="1"/>
  <c r="V78" i="73" s="1"/>
  <c r="E25" i="77"/>
  <c r="E30" i="77"/>
  <c r="AD26" i="107" l="1"/>
  <c r="AM26" i="107"/>
  <c r="AO27" i="107"/>
  <c r="AN27" i="107"/>
  <c r="AQ27" i="107"/>
  <c r="AC27" i="107"/>
  <c r="AL27" i="107"/>
  <c r="H30" i="77"/>
  <c r="H25" i="77"/>
  <c r="H24" i="77"/>
  <c r="G25" i="77"/>
  <c r="G24" i="77"/>
  <c r="G30" i="77"/>
  <c r="AS29" i="107"/>
  <c r="AH25" i="107"/>
  <c r="S24" i="107"/>
  <c r="AE25" i="107"/>
  <c r="AK28" i="107"/>
  <c r="AP26" i="107"/>
  <c r="AY29" i="107"/>
  <c r="E77" i="73" l="1"/>
  <c r="V77" i="73" s="1"/>
  <c r="AS28" i="107"/>
  <c r="AY28" i="107"/>
  <c r="S23" i="107"/>
  <c r="AH24" i="107"/>
  <c r="AE24" i="107"/>
  <c r="AQ26" i="107"/>
  <c r="AO26" i="107"/>
  <c r="AL26" i="107"/>
  <c r="AC26" i="107"/>
  <c r="AN26" i="107"/>
  <c r="AK27" i="107"/>
  <c r="AD25" i="107"/>
  <c r="AM25" i="107"/>
  <c r="AY27" i="107"/>
  <c r="AD24" i="107" l="1"/>
  <c r="AC25" i="107"/>
  <c r="AQ25" i="107"/>
  <c r="AL25" i="107"/>
  <c r="AO25" i="107"/>
  <c r="AN25" i="107"/>
  <c r="AK26" i="107"/>
  <c r="AP24" i="107"/>
  <c r="AP25" i="107"/>
  <c r="E76" i="73"/>
  <c r="V76" i="73" s="1"/>
  <c r="AS27" i="107"/>
  <c r="S22" i="107"/>
  <c r="AH23" i="107"/>
  <c r="AE23" i="107"/>
  <c r="E75" i="73" l="1"/>
  <c r="V75" i="73" s="1"/>
  <c r="AS26" i="107"/>
  <c r="AD23" i="107"/>
  <c r="AM23" i="107" s="1"/>
  <c r="AL24" i="107"/>
  <c r="AN24" i="107"/>
  <c r="AQ24" i="107"/>
  <c r="AC24" i="107"/>
  <c r="AO24" i="107"/>
  <c r="S21" i="107"/>
  <c r="AE22" i="107"/>
  <c r="AH22" i="107"/>
  <c r="AK25" i="107"/>
  <c r="E74" i="73" s="1"/>
  <c r="V74" i="73" s="1"/>
  <c r="AM24" i="107"/>
  <c r="AY26" i="107"/>
  <c r="AS24" i="107" l="1"/>
  <c r="AK24" i="107"/>
  <c r="E73" i="73" s="1"/>
  <c r="V73" i="73" s="1"/>
  <c r="AD22" i="107"/>
  <c r="AM22" i="107"/>
  <c r="AE21" i="107"/>
  <c r="S20" i="107"/>
  <c r="AH21" i="107"/>
  <c r="AL23" i="107"/>
  <c r="AO23" i="107"/>
  <c r="AC23" i="107"/>
  <c r="AQ23" i="107"/>
  <c r="AN23" i="107"/>
  <c r="AP22" i="107"/>
  <c r="AS25" i="107"/>
  <c r="AY25" i="107"/>
  <c r="AP23" i="107"/>
  <c r="AL22" i="107" l="1"/>
  <c r="AK22" i="107" s="1"/>
  <c r="E71" i="73" s="1"/>
  <c r="V71" i="73" s="1"/>
  <c r="AN22" i="107"/>
  <c r="AO22" i="107"/>
  <c r="AC22" i="107"/>
  <c r="AQ22" i="107"/>
  <c r="AH20" i="107"/>
  <c r="S19" i="107"/>
  <c r="AE20" i="107"/>
  <c r="AD21" i="107"/>
  <c r="AM21" i="107"/>
  <c r="AY24" i="107"/>
  <c r="AK23" i="107"/>
  <c r="E72" i="73" s="1"/>
  <c r="V72" i="73" s="1"/>
  <c r="AO21" i="107" l="1"/>
  <c r="AQ21" i="107"/>
  <c r="AN21" i="107"/>
  <c r="AL21" i="107"/>
  <c r="AC21" i="107"/>
  <c r="AY22" i="107"/>
  <c r="AS23" i="107"/>
  <c r="AS22" i="107"/>
  <c r="AD20" i="107"/>
  <c r="AP21" i="107"/>
  <c r="AH19" i="107"/>
  <c r="S18" i="107"/>
  <c r="AE19" i="107"/>
  <c r="AY23" i="107"/>
  <c r="AY21" i="107" l="1"/>
  <c r="AK21" i="107"/>
  <c r="E70" i="73" s="1"/>
  <c r="V70" i="73" s="1"/>
  <c r="AM19" i="107"/>
  <c r="AD19" i="107"/>
  <c r="AO20" i="107"/>
  <c r="AN20" i="107"/>
  <c r="AC20" i="107"/>
  <c r="AL20" i="107"/>
  <c r="AQ20" i="107"/>
  <c r="S17" i="107"/>
  <c r="AH18" i="107"/>
  <c r="AE18" i="107"/>
  <c r="AM20" i="107"/>
  <c r="AP20" i="107"/>
  <c r="AP18" i="107" l="1"/>
  <c r="AH17" i="107"/>
  <c r="AE17" i="107"/>
  <c r="S16" i="107"/>
  <c r="AS21" i="107"/>
  <c r="AD18" i="107"/>
  <c r="AM18" i="107"/>
  <c r="AK20" i="107"/>
  <c r="E69" i="73" s="1"/>
  <c r="V69" i="73" s="1"/>
  <c r="AQ19" i="107"/>
  <c r="AO19" i="107"/>
  <c r="AN19" i="107"/>
  <c r="AL19" i="107"/>
  <c r="AK19" i="107" s="1"/>
  <c r="E68" i="73" s="1"/>
  <c r="V68" i="73" s="1"/>
  <c r="AC19" i="107"/>
  <c r="AP19" i="107"/>
  <c r="AY19" i="107" l="1"/>
  <c r="S15" i="107"/>
  <c r="AE16" i="107"/>
  <c r="AH16" i="107"/>
  <c r="AS19" i="107"/>
  <c r="AQ18" i="107"/>
  <c r="AL18" i="107"/>
  <c r="AK18" i="107" s="1"/>
  <c r="E67" i="73" s="1"/>
  <c r="V67" i="73" s="1"/>
  <c r="AO18" i="107"/>
  <c r="AC18" i="107"/>
  <c r="AN18" i="107"/>
  <c r="AD17" i="107"/>
  <c r="AY20" i="107"/>
  <c r="AS20" i="107"/>
  <c r="AN17" i="107" l="1"/>
  <c r="AC17" i="107"/>
  <c r="AO17" i="107"/>
  <c r="AQ17" i="107"/>
  <c r="AL17" i="107"/>
  <c r="AP16" i="107"/>
  <c r="AY18" i="107"/>
  <c r="AD16" i="107"/>
  <c r="AP17" i="107"/>
  <c r="S14" i="107"/>
  <c r="AE15" i="107"/>
  <c r="AH15" i="107"/>
  <c r="AM17" i="107"/>
  <c r="AS18" i="107"/>
  <c r="AN16" i="107" l="1"/>
  <c r="AO16" i="107"/>
  <c r="AC16" i="107"/>
  <c r="AL16" i="107"/>
  <c r="AK16" i="107" s="1"/>
  <c r="E65" i="73" s="1"/>
  <c r="V65" i="73" s="1"/>
  <c r="AQ16" i="107"/>
  <c r="AK17" i="107"/>
  <c r="E66" i="73" s="1"/>
  <c r="V66" i="73" s="1"/>
  <c r="AD15" i="107"/>
  <c r="AM15" i="107"/>
  <c r="AM16" i="107"/>
  <c r="AS16" i="107" s="1"/>
  <c r="AS17" i="107"/>
  <c r="AE14" i="107"/>
  <c r="AH14" i="107"/>
  <c r="S13" i="107"/>
  <c r="AP15" i="107"/>
  <c r="AY17" i="107"/>
  <c r="AD14" i="107" l="1"/>
  <c r="AL15" i="107"/>
  <c r="AK15" i="107" s="1"/>
  <c r="E64" i="73" s="1"/>
  <c r="V64" i="73" s="1"/>
  <c r="AO15" i="107"/>
  <c r="AC15" i="107"/>
  <c r="AQ15" i="107"/>
  <c r="AN15" i="107"/>
  <c r="AH13" i="107"/>
  <c r="AE13" i="107"/>
  <c r="S12" i="107"/>
  <c r="AY16" i="107"/>
  <c r="AQ14" i="107" l="1"/>
  <c r="AL14" i="107"/>
  <c r="AO14" i="107"/>
  <c r="AC14" i="107"/>
  <c r="AN14" i="107"/>
  <c r="S11" i="107"/>
  <c r="AH12" i="107"/>
  <c r="AE12" i="107"/>
  <c r="AY15" i="107"/>
  <c r="AD13" i="107"/>
  <c r="AM13" i="107"/>
  <c r="AP13" i="107"/>
  <c r="AM14" i="107"/>
  <c r="AS15" i="107"/>
  <c r="AP14" i="107"/>
  <c r="AD12" i="107" l="1"/>
  <c r="AP12" i="107" s="1"/>
  <c r="AM12" i="107"/>
  <c r="AS14" i="107"/>
  <c r="AO13" i="107"/>
  <c r="AQ13" i="107"/>
  <c r="AL13" i="107"/>
  <c r="AK13" i="107" s="1"/>
  <c r="E62" i="73" s="1"/>
  <c r="V62" i="73" s="1"/>
  <c r="AC13" i="107"/>
  <c r="AN13" i="107"/>
  <c r="AE11" i="107"/>
  <c r="S10" i="107"/>
  <c r="AH11" i="107"/>
  <c r="AK14" i="107"/>
  <c r="E63" i="73" s="1"/>
  <c r="V63" i="73" s="1"/>
  <c r="AY14" i="107"/>
  <c r="S9" i="107" l="1"/>
  <c r="AH10" i="107"/>
  <c r="AE10" i="107"/>
  <c r="AS13" i="107"/>
  <c r="AD11" i="107"/>
  <c r="AM11" i="107"/>
  <c r="AY13" i="107"/>
  <c r="AO12" i="107"/>
  <c r="AL12" i="107"/>
  <c r="AQ12" i="107"/>
  <c r="AN12" i="107"/>
  <c r="AC12" i="107"/>
  <c r="AK12" i="107" l="1"/>
  <c r="AH9" i="107"/>
  <c r="S8" i="107"/>
  <c r="AE9" i="107"/>
  <c r="AD10" i="107"/>
  <c r="AM10" i="107" s="1"/>
  <c r="AL11" i="107"/>
  <c r="AN11" i="107"/>
  <c r="AC11" i="107"/>
  <c r="AQ11" i="107"/>
  <c r="AO11" i="107"/>
  <c r="AY12" i="107"/>
  <c r="AP11" i="107"/>
  <c r="E61" i="73" l="1"/>
  <c r="AS12" i="107"/>
  <c r="AK11" i="107"/>
  <c r="E60" i="73" s="1"/>
  <c r="AE8" i="107"/>
  <c r="S7" i="107"/>
  <c r="AH8" i="107"/>
  <c r="AP9" i="107"/>
  <c r="AY11" i="107"/>
  <c r="AM9" i="107"/>
  <c r="AD9" i="107"/>
  <c r="AS11" i="107"/>
  <c r="AL10" i="107"/>
  <c r="AC10" i="107"/>
  <c r="AN10" i="107"/>
  <c r="AQ10" i="107"/>
  <c r="AO10" i="107"/>
  <c r="AP10" i="107"/>
  <c r="AK10" i="107" l="1"/>
  <c r="E59" i="73" s="1"/>
  <c r="AD8" i="107"/>
  <c r="S6" i="107"/>
  <c r="AH7" i="107"/>
  <c r="AE7" i="107"/>
  <c r="AN9" i="107"/>
  <c r="AQ9" i="107"/>
  <c r="AL9" i="107"/>
  <c r="AO9" i="107"/>
  <c r="AC9" i="107"/>
  <c r="AP8" i="107"/>
  <c r="AK9" i="107" l="1"/>
  <c r="AY9" i="107" s="1"/>
  <c r="S5" i="107"/>
  <c r="AH6" i="107"/>
  <c r="AE6" i="107"/>
  <c r="AY10" i="107"/>
  <c r="AS10" i="107"/>
  <c r="AN8" i="107"/>
  <c r="AQ8" i="107"/>
  <c r="AL8" i="107"/>
  <c r="AC8" i="107"/>
  <c r="AO8" i="107"/>
  <c r="AD7" i="107"/>
  <c r="AM7" i="107"/>
  <c r="AM8" i="107"/>
  <c r="AL7" i="107" l="1"/>
  <c r="AN7" i="107"/>
  <c r="AQ7" i="107"/>
  <c r="AC7" i="107"/>
  <c r="AO7" i="107"/>
  <c r="AK8" i="107"/>
  <c r="E57" i="73" s="1"/>
  <c r="AH5" i="107"/>
  <c r="AE5" i="107"/>
  <c r="S4" i="107"/>
  <c r="E58" i="73"/>
  <c r="AS9" i="107"/>
  <c r="AD6" i="107"/>
  <c r="AP7" i="107"/>
  <c r="S3" i="107" l="1"/>
  <c r="AH4" i="107"/>
  <c r="AE4" i="107"/>
  <c r="AK7" i="107"/>
  <c r="E56" i="73" s="1"/>
  <c r="AO6" i="107"/>
  <c r="AN6" i="107"/>
  <c r="AQ6" i="107"/>
  <c r="AL6" i="107"/>
  <c r="AC6" i="107"/>
  <c r="AM6" i="107"/>
  <c r="AY8" i="107"/>
  <c r="AD5" i="107"/>
  <c r="AM5" i="107"/>
  <c r="AP6" i="107"/>
  <c r="AS7" i="107"/>
  <c r="AS8" i="107"/>
  <c r="AD4" i="107" l="1"/>
  <c r="AM4" i="107" s="1"/>
  <c r="AS6" i="107"/>
  <c r="AL5" i="107"/>
  <c r="AQ5" i="107"/>
  <c r="AC5" i="107"/>
  <c r="AO5" i="107"/>
  <c r="AN5" i="107"/>
  <c r="AK6" i="107"/>
  <c r="E55" i="73" s="1"/>
  <c r="AP5" i="107"/>
  <c r="AE3" i="107"/>
  <c r="AH3" i="107"/>
  <c r="AY7" i="107"/>
  <c r="AP4" i="107" l="1"/>
  <c r="AY6" i="107"/>
  <c r="AD3" i="107"/>
  <c r="AM3" i="107" s="1"/>
  <c r="AP3" i="107"/>
  <c r="AY5" i="107"/>
  <c r="AK5" i="107"/>
  <c r="E54" i="73" s="1"/>
  <c r="AQ4" i="107"/>
  <c r="AC4" i="107"/>
  <c r="AN4" i="107"/>
  <c r="AO4" i="107"/>
  <c r="AL4" i="107"/>
  <c r="AK4" i="107" l="1"/>
  <c r="E53" i="73" s="1"/>
  <c r="AC3" i="107"/>
  <c r="AN3" i="107"/>
  <c r="AQ3" i="107"/>
  <c r="AO3" i="107"/>
  <c r="AL3" i="107"/>
  <c r="AS5" i="107"/>
  <c r="AY4" i="107" l="1"/>
  <c r="AS4" i="107"/>
  <c r="AK3" i="107"/>
  <c r="E52" i="73" l="1"/>
  <c r="AS3" i="107"/>
  <c r="AY3"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I2" authorId="0" shapeId="0" xr:uid="{00000000-0006-0000-0900-000001000000}">
      <text>
        <r>
          <rPr>
            <b/>
            <sz val="9"/>
            <color indexed="81"/>
            <rFont val="Arial"/>
            <family val="2"/>
          </rPr>
          <t>Gabriel Zucman:</t>
        </r>
        <r>
          <rPr>
            <sz val="9"/>
            <color indexed="81"/>
            <rFont val="Arial"/>
            <family val="2"/>
          </rPr>
          <t xml:space="preserve">
Source: NIPA Fixed Assets Table 2.1, line 1 "private fixed assets" (includes equipment + structure + IP)</t>
        </r>
      </text>
    </comment>
  </commentList>
</comments>
</file>

<file path=xl/sharedStrings.xml><?xml version="1.0" encoding="utf-8"?>
<sst xmlns="http://schemas.openxmlformats.org/spreadsheetml/2006/main" count="755" uniqueCount="447">
  <si>
    <t>Top 1%</t>
  </si>
  <si>
    <t>Housing (net of morgages)</t>
  </si>
  <si>
    <t>Sole proprietorships and partnerships</t>
  </si>
  <si>
    <t>Currency, deposits and bonds</t>
  </si>
  <si>
    <t>Pensions</t>
  </si>
  <si>
    <t>Equities</t>
  </si>
  <si>
    <t>Household wealth as a fraction of national income</t>
  </si>
  <si>
    <t>Top 10% SCF</t>
  </si>
  <si>
    <t>Top 1% estates</t>
  </si>
  <si>
    <t>Top 1% SCF</t>
  </si>
  <si>
    <t>Top .00025% Forbes</t>
  </si>
  <si>
    <t>Housing</t>
  </si>
  <si>
    <t>Income Shares</t>
  </si>
  <si>
    <t xml:space="preserve">Top 0.1% </t>
  </si>
  <si>
    <t>Top 0.1% estates</t>
  </si>
  <si>
    <t>Top 0.1% SCF</t>
  </si>
  <si>
    <t>SCF data (fractiles defined relative to households)</t>
  </si>
  <si>
    <t>SCF data (fractiles defined relative to tax units)</t>
  </si>
  <si>
    <t>Top 0.1% SCF (adjusted)</t>
  </si>
  <si>
    <t>Source: Appendix Tables C3 and C4 and C4b</t>
  </si>
  <si>
    <t>Comparison of top 0.1% capital income share (including KG)</t>
  </si>
  <si>
    <t>Income tax</t>
  </si>
  <si>
    <t>Weighed estates</t>
  </si>
  <si>
    <t>Source: Appendix Table C2</t>
  </si>
  <si>
    <t>Source: Appendix Table C8</t>
  </si>
  <si>
    <t>Other estimates: wealth</t>
  </si>
  <si>
    <t>Other estimates: capital income</t>
  </si>
  <si>
    <r>
      <t>Capital Income Shares</t>
    </r>
    <r>
      <rPr>
        <sz val="12"/>
        <rFont val="Arial"/>
      </rPr>
      <t xml:space="preserve"> including KG</t>
    </r>
  </si>
  <si>
    <t>Capital Income Shares excluding KG</t>
  </si>
  <si>
    <t>Passive capital income</t>
  </si>
  <si>
    <t>Comparison of top 0.1% capital income share (excluding KG)</t>
  </si>
  <si>
    <t>Comparison of top 0.1% passive capital income share (dividends + interest + positive rents + )</t>
  </si>
  <si>
    <t>Total</t>
  </si>
  <si>
    <t>Total capital income in national income</t>
  </si>
  <si>
    <t>Book value of private wealth (% NI)</t>
  </si>
  <si>
    <t>Book value of private wealth (year-end, $bn)</t>
  </si>
  <si>
    <t>Notes: simulations created with micro-level Forbes 400 data and STATA program /Dropbox/bookwebsite/wealthtaxsim/forbes400/forbes400tax.do</t>
  </si>
  <si>
    <t>Assumes zero evasion rate</t>
  </si>
  <si>
    <t>Bernie Sanders wealth tax (for married) is as of April 2019 with rates 1,2,3,4,5,6,7,8% applying above $32m,$50m,$250m,$500m,$1bn, $5bn, $10bn</t>
  </si>
  <si>
    <t>Moderate wealth tax is the Warren wealth tax as of Jan 2019 with rates 2, 3% applying above $50m, $1bn</t>
  </si>
  <si>
    <t>Radical wealth tax is the tax with rate 2% above $50m and 10% above $1bn. It is the rate that approximately maximizes tax revenue from the Forbes 400 (had the tax been in place since 1982).</t>
  </si>
  <si>
    <t>Forbes 400 wealth share</t>
  </si>
  <si>
    <t>Forbes 400 wealth share with Warren Tax</t>
  </si>
  <si>
    <t>Forbes 400 wealth share with Bernie Sanders Tax</t>
  </si>
  <si>
    <t>Forbes 400 wealth share with radical Tax (Warren with 10% above $1bn instead of 3%)</t>
  </si>
  <si>
    <t>name</t>
  </si>
  <si>
    <t>Jeff Bezos</t>
  </si>
  <si>
    <t>Bill Gates</t>
  </si>
  <si>
    <t>Warren Buffett</t>
  </si>
  <si>
    <t>Mark Zuckerberg</t>
  </si>
  <si>
    <t>Larry Ellison</t>
  </si>
  <si>
    <t>Larry Page</t>
  </si>
  <si>
    <t>David Koch</t>
  </si>
  <si>
    <t>Charles Koch</t>
  </si>
  <si>
    <t>Sergey Brin</t>
  </si>
  <si>
    <t>Michael Bloomberg</t>
  </si>
  <si>
    <t>Jim Walton</t>
  </si>
  <si>
    <t>S Walton</t>
  </si>
  <si>
    <t>Alice Walton</t>
  </si>
  <si>
    <t>Steve Ballmer</t>
  </si>
  <si>
    <t>Sheldon Adelson</t>
  </si>
  <si>
    <t>Philip Knight</t>
  </si>
  <si>
    <t>Michael Dell</t>
  </si>
  <si>
    <t>John Mars</t>
  </si>
  <si>
    <t>Jacqueline Mars</t>
  </si>
  <si>
    <t>Laurene Powell Jobs</t>
  </si>
  <si>
    <t>Percent of national income</t>
  </si>
  <si>
    <t>Total net worth</t>
  </si>
  <si>
    <t xml:space="preserve">  Assets</t>
  </si>
  <si>
    <t>Equities (direct holding)</t>
  </si>
  <si>
    <t>Fixed income assets</t>
  </si>
  <si>
    <t>Business Assets</t>
  </si>
  <si>
    <t>Pensions and Insurance</t>
  </si>
  <si>
    <t xml:space="preserve">Mortgages </t>
  </si>
  <si>
    <t>Other</t>
  </si>
  <si>
    <t>Student loans</t>
  </si>
  <si>
    <t>Percent of total net worth</t>
  </si>
  <si>
    <t xml:space="preserve">    Publicly listed</t>
  </si>
  <si>
    <t xml:space="preserve">    Privately listed</t>
  </si>
  <si>
    <t xml:space="preserve">  Liabilities</t>
  </si>
  <si>
    <t xml:space="preserve">    Interest bearing</t>
  </si>
  <si>
    <t xml:space="preserve">    Deposits and currency</t>
  </si>
  <si>
    <t xml:space="preserve">    DB and DC pensions</t>
  </si>
  <si>
    <t xml:space="preserve">    IRAs</t>
  </si>
  <si>
    <t xml:space="preserve">    Life insurance</t>
  </si>
  <si>
    <t>Other consumer credit</t>
  </si>
  <si>
    <t>Amount    ($ trillion)</t>
  </si>
  <si>
    <t>Table 1: Aggregate Household Wealth and Its Composition, 2018</t>
  </si>
  <si>
    <r>
      <rPr>
        <u/>
        <sz val="14"/>
        <rFont val="Arial"/>
      </rPr>
      <t>Notes</t>
    </r>
    <r>
      <rPr>
        <sz val="14"/>
        <rFont val="Arial"/>
      </rPr>
      <t xml:space="preserve">: This table reports aggregate statistics on household wealth in 2018 (average over the 4 quarters). Housing and mortgages include both owner occupied and tenant occupied housing. Equities and fixed income assets exclude those held indirectly through pension and insurance funds. </t>
    </r>
    <r>
      <rPr>
        <u/>
        <sz val="14"/>
        <rFont val="Arial"/>
      </rPr>
      <t>Source</t>
    </r>
    <r>
      <rPr>
        <sz val="14"/>
        <rFont val="Arial"/>
      </rPr>
      <t>: Financial accounts of the United States. Reproduced in Piketty, Saez, and Zucman (2018), aggregate series appendix Table TB1 updated to 2018.</t>
    </r>
  </si>
  <si>
    <t>Top .1% wealth shares</t>
  </si>
  <si>
    <t>Capitalization (SZ updated by PSZ)</t>
  </si>
  <si>
    <t>SCF+Forbes (tax units)</t>
  </si>
  <si>
    <t>Capitalization revised</t>
  </si>
  <si>
    <t>Bottom 90% wealth share</t>
  </si>
  <si>
    <t>K inc year t/Wealth 2007</t>
  </si>
  <si>
    <t xml:space="preserve">Revised capitalized incomes </t>
  </si>
  <si>
    <t>SCF+Forbes 400</t>
  </si>
  <si>
    <t>Estates with multiplier</t>
  </si>
  <si>
    <t>$50 million cut-off</t>
  </si>
  <si>
    <t>Strong enforcement: 15% evasion rate</t>
  </si>
  <si>
    <t>Weak enforcement: 50% evasion rate</t>
  </si>
  <si>
    <t>Capitalized incomes</t>
  </si>
  <si>
    <t>Memo: top 1% wealth share and Pareto coefficient</t>
  </si>
  <si>
    <t>Memo: top .1% wealth share and Pareto coefficient</t>
  </si>
  <si>
    <t>Memo: top .01% wealth share and Pareto coefficient</t>
  </si>
  <si>
    <t>Estate multiplier (raw)</t>
  </si>
  <si>
    <t>Capitalization (SZ updated by PSZ). Tax units.</t>
  </si>
  <si>
    <t>Estate multiplier (converted to tax unit families)</t>
  </si>
  <si>
    <t>Capitalization (SZ updated by PSZ). Individuals</t>
  </si>
  <si>
    <t>total wealth 2019</t>
  </si>
  <si>
    <t>total national income 2019</t>
  </si>
  <si>
    <t>Top 1% wealth share</t>
  </si>
  <si>
    <t>$10 million cut-off</t>
  </si>
  <si>
    <t>$50m+, number of families m, Pareto</t>
  </si>
  <si>
    <t>$10m+, number of families m, Pareto</t>
  </si>
  <si>
    <t>Threshold (2019 $ millions)</t>
  </si>
  <si>
    <t xml:space="preserve">  As a percent of aggregate wealth</t>
  </si>
  <si>
    <t xml:space="preserve">  As a percent of national income</t>
  </si>
  <si>
    <t xml:space="preserve">Top 1%   cut-off </t>
  </si>
  <si>
    <t>Top .1%   cut-off</t>
  </si>
  <si>
    <t>Top .01%   cut-off</t>
  </si>
  <si>
    <t>Base above threshold (2019 $ trillions)</t>
  </si>
  <si>
    <t>Calculations made on USDINA2019, hweal, tax units, program table2.do</t>
  </si>
  <si>
    <t>Calculations made by table2.do</t>
  </si>
  <si>
    <t>Top .01% wealth share</t>
  </si>
  <si>
    <t>Estate multiplier (tax units)</t>
  </si>
  <si>
    <t>Base reduction with tax evasion</t>
  </si>
  <si>
    <t>Table 2: Wealth Tax Base Estimates, 2019</t>
  </si>
  <si>
    <t>estate DB discount</t>
  </si>
  <si>
    <t>taxunits</t>
  </si>
  <si>
    <t>average wealth</t>
  </si>
  <si>
    <t>threshold (m)</t>
  </si>
  <si>
    <t>pareto b</t>
  </si>
  <si>
    <t>share</t>
  </si>
  <si>
    <t>share above thr</t>
  </si>
  <si>
    <t>pareto</t>
  </si>
  <si>
    <t>percentile</t>
  </si>
  <si>
    <t>pareto a</t>
  </si>
  <si>
    <t>Estate multiplier (smoothed)</t>
  </si>
  <si>
    <t>Estate multiplier (Chetty mortality)</t>
  </si>
  <si>
    <t>Mortality Chetty correction</t>
  </si>
  <si>
    <t>Forbes 400 wealth share with confiscatory Tax (Warren with 90% above $1bn instead of 3%)</t>
  </si>
  <si>
    <t>Million tax units</t>
  </si>
  <si>
    <t>Chetty et al. (2016) data time series</t>
  </si>
  <si>
    <t>Top 1% mortality rate / average mortality rate conditional on age, gender for ages in (40,63) [2014 pop weights]. Created by program mortality.do using Chetty et al. (2016) Table 15 data online</t>
  </si>
  <si>
    <t>age</t>
  </si>
  <si>
    <t>mortality differentials</t>
  </si>
  <si>
    <t>Kopczuk-Saez</t>
  </si>
  <si>
    <t>male</t>
  </si>
  <si>
    <t>P80-90</t>
  </si>
  <si>
    <t>P90-99</t>
  </si>
  <si>
    <t>diffks</t>
  </si>
  <si>
    <t>gnd</t>
  </si>
  <si>
    <t>new</t>
  </si>
  <si>
    <t>mortrate100</t>
  </si>
  <si>
    <t>mortrate80_89</t>
  </si>
  <si>
    <t>mortrate90_99</t>
  </si>
  <si>
    <t>mortrate</t>
  </si>
  <si>
    <t>count100</t>
  </si>
  <si>
    <t>diff80_89</t>
  </si>
  <si>
    <t>diff90_99</t>
  </si>
  <si>
    <t>diff100</t>
  </si>
  <si>
    <t>M</t>
  </si>
  <si>
    <t>Estate tax implied evasion: 33%</t>
  </si>
  <si>
    <r>
      <rPr>
        <u/>
        <sz val="14"/>
        <rFont val="Arial"/>
      </rPr>
      <t>Notes</t>
    </r>
    <r>
      <rPr>
        <sz val="14"/>
        <rFont val="Arial"/>
      </rPr>
      <t>: This table reports statistics on the wealth tax base above specific thresholds from various data sources. A 1% wealth tax above the threshold would therefore raise 1% of the amount reported (multiply by 12.0 to get the standard 10-year projection using standard growth assumptions). The unit is always the family tax unit not the individual adult (estate   multiplier individual based estimates are converted into family based estimates). For the percentiles thresholds (top 1%, top .1%, top .01%), percentiles are defined relative to the total number of family tax units in the economy (175m in 2019). The top 1% represents the top 1.75m families, etc. The statistics are reported assuming no tax evasion (over and beyond the raw source, estates estimates are lower primarily because of tax avoidance/evasion). Capitalized incomes and SCF statistics are for year 2016 extrapolated to 2019 (assuming no change in distribution). Estates are the average from years 2009-2012, corrected for differential mortality (from Chetty et al. 2016), converted to tax units, and extrapolated to 2019. The bottom rows show by how much the tax base would shrink if taxpayers can hide a fraction of their wealth (10% or 50%). We assume that tax evasion comes half and half from intensive and extensive margins. We assume that the percentile thresholds would be adjusted to always capture the same fraction of the population.  In contrast, the nominal thresholds ($10m and $50m) are not adjusted, explaining why the revenue loss is larger. The last row shows the implied estate tax evasion rate that would fully explain the gap between the tax base from the capitalized incomes estimates at the top and the tax base from the estate multiplier estimates at the bottom.</t>
    </r>
  </si>
  <si>
    <t>Compo</t>
  </si>
  <si>
    <t>Current tax rates with health insurance</t>
  </si>
  <si>
    <t xml:space="preserve">Current 2018 tax </t>
  </si>
  <si>
    <t>Current 2018 tax with Warren wealth tax (&amp; 15% avoidance)</t>
  </si>
  <si>
    <t>1962 tax</t>
  </si>
  <si>
    <t>Average tax rate</t>
  </si>
  <si>
    <t>Sales tax</t>
  </si>
  <si>
    <t>Income taxes</t>
  </si>
  <si>
    <t>Corporate &amp; property taxes</t>
  </si>
  <si>
    <t>Of which: corporate taxes + business property</t>
  </si>
  <si>
    <t>Of which: residential property taxes</t>
  </si>
  <si>
    <t>Estate tax</t>
  </si>
  <si>
    <t>Payroll taxes</t>
  </si>
  <si>
    <t>Health insurance</t>
  </si>
  <si>
    <t>Warren Wealth tax (with 15% avoidance)</t>
  </si>
  <si>
    <t>P0-10</t>
  </si>
  <si>
    <t>P10-20</t>
  </si>
  <si>
    <t>P20-30</t>
  </si>
  <si>
    <t>P30-40</t>
  </si>
  <si>
    <t>P40-50</t>
  </si>
  <si>
    <t>P50-60</t>
  </si>
  <si>
    <t>P60-70</t>
  </si>
  <si>
    <t>P70-80</t>
  </si>
  <si>
    <t>P90-95</t>
  </si>
  <si>
    <t>P95-99</t>
  </si>
  <si>
    <t>P99-99.9</t>
  </si>
  <si>
    <t>P99.9-99.99</t>
  </si>
  <si>
    <t>P99.99-top 400</t>
  </si>
  <si>
    <t>Top 400</t>
  </si>
  <si>
    <t>Source: Appendix Table C2 (1962), C8 (2018), and D1 (wealth tax)</t>
  </si>
  <si>
    <t>Pasted from Appendx Table D1 on July 20 (3% rate above 1bn)</t>
  </si>
  <si>
    <t>Calculating estate taxes on top .1% wealth holders in 1976 and 2016</t>
  </si>
  <si>
    <t># Returns Filed 1977 taxable</t>
  </si>
  <si>
    <t>Amount Gross 1977 taxable</t>
  </si>
  <si>
    <t># Returns Filed 1977 non taxable</t>
  </si>
  <si>
    <t>Amount Gross 1977 non  taxable</t>
  </si>
  <si>
    <t xml:space="preserve"># Returns Filed 1977 </t>
  </si>
  <si>
    <t>Amount Gross 1977</t>
  </si>
  <si>
    <t>Gross Estate ends</t>
  </si>
  <si>
    <t>Estate tax (after credits for state, foreign, gift taxes)</t>
  </si>
  <si>
    <t>Source is IRS estate tax returns for 1976</t>
  </si>
  <si>
    <t>Estate tax (before credits for state, foreign, gift taxes). Taxable+nontaxable</t>
  </si>
  <si>
    <t>adults</t>
  </si>
  <si>
    <t>wealth</t>
  </si>
  <si>
    <t>$1m+ (KS top .1% threshold)</t>
  </si>
  <si>
    <t>top .1% share</t>
  </si>
  <si>
    <t>Gross Estate (1977 filings = 1976 decedents)</t>
  </si>
  <si>
    <t>debt in top .1% is 9.5%</t>
  </si>
  <si>
    <t>multiplier</t>
  </si>
  <si>
    <t>2017 filings (2016 decedents)</t>
  </si>
  <si>
    <t># taxable returns</t>
  </si>
  <si>
    <t>gross estate</t>
  </si>
  <si>
    <t>state estate tax</t>
  </si>
  <si>
    <t>taxable estate</t>
  </si>
  <si>
    <t>All estates</t>
  </si>
  <si>
    <t>gift tax paid</t>
  </si>
  <si>
    <t>net estate tax</t>
  </si>
  <si>
    <t>total fed+state estate tax</t>
  </si>
  <si>
    <t>Top .1% wealth</t>
  </si>
  <si>
    <t>Total wealth</t>
  </si>
  <si>
    <t>Wealth top .1%</t>
  </si>
  <si>
    <t>fed estate tax/wealth</t>
  </si>
  <si>
    <t>So should be $1.11m (gross)</t>
  </si>
  <si>
    <t>fed+state estate tax</t>
  </si>
  <si>
    <t>totals (KS)</t>
  </si>
  <si>
    <t>share and totals (SZ)</t>
  </si>
  <si>
    <t>Notes: KS have higher top .1% wealth share in 1976 and higher total wealth than SZ</t>
  </si>
  <si>
    <t>State death taxes</t>
  </si>
  <si>
    <t>Fed estate tax after credits + state death taxes</t>
  </si>
  <si>
    <t>fed tax/wealth</t>
  </si>
  <si>
    <t>fed+state tax/wealth</t>
  </si>
  <si>
    <t>Threshold ($m)</t>
  </si>
  <si>
    <t>Base above threshold ($tr)</t>
  </si>
  <si>
    <t>Summers-Sarin '19 WaPo</t>
  </si>
  <si>
    <t>Tax base by source assuming no extra tax evasion (over and beyond what's already in the source). Tax assessed on family tax units.</t>
  </si>
  <si>
    <t>Estate tax implied evasion</t>
  </si>
  <si>
    <t>worth2018</t>
  </si>
  <si>
    <t>wortha2018_1</t>
  </si>
  <si>
    <t>wortha2018_2</t>
  </si>
  <si>
    <t>wortha2018_3</t>
  </si>
  <si>
    <t>Top Wealth Holder</t>
  </si>
  <si>
    <t>Total (top 15)</t>
  </si>
  <si>
    <t>Source</t>
  </si>
  <si>
    <t>Berkshire Hathaway</t>
  </si>
  <si>
    <t>Koch industries</t>
  </si>
  <si>
    <t>Microsoft (CEO)</t>
  </si>
  <si>
    <t>Amazon (founder)</t>
  </si>
  <si>
    <t>Microsoft (founder)</t>
  </si>
  <si>
    <t>Facebook (founder)</t>
  </si>
  <si>
    <t>Google (founder)</t>
  </si>
  <si>
    <t xml:space="preserve">Koch industries </t>
  </si>
  <si>
    <t>Bloomberg LP (founder)</t>
  </si>
  <si>
    <t>Walmart (heir)</t>
  </si>
  <si>
    <t>1. Jeff Bezos</t>
  </si>
  <si>
    <t>2. Bill Gates</t>
  </si>
  <si>
    <t>3. Warren Buffett</t>
  </si>
  <si>
    <t>4. Mark Zuckerberg</t>
  </si>
  <si>
    <t>5. Larry Ellison</t>
  </si>
  <si>
    <t>Oracle (founder)</t>
  </si>
  <si>
    <t>Las Vegas Sands (founder)</t>
  </si>
  <si>
    <t>6. Larry Page</t>
  </si>
  <si>
    <t>7. David Koch</t>
  </si>
  <si>
    <t>8. Charles Koch</t>
  </si>
  <si>
    <t>9. Sergey Brin</t>
  </si>
  <si>
    <t>10. Michael Bloomberg</t>
  </si>
  <si>
    <t>11. Jim Walton</t>
  </si>
  <si>
    <t>13. Alice Walton</t>
  </si>
  <si>
    <t>14. Steve Ballmer</t>
  </si>
  <si>
    <t>15. Sheldon Adelson</t>
  </si>
  <si>
    <t>12. Rob Walton</t>
  </si>
  <si>
    <t>Table 4: Effect of Long-Term Wealth Taxation on Top 15 Wealth Holders in 2018</t>
  </si>
  <si>
    <t>Current 2018 wealth ($ billions)</t>
  </si>
  <si>
    <t>With radical wealth tax since 1982 (10% above $1b)</t>
  </si>
  <si>
    <t>with inheritance link</t>
  </si>
  <si>
    <t>4. Long-Term Wealth Taxation and Top Wealth Holders</t>
  </si>
  <si>
    <t xml:space="preserve">With 10% wealth tax (above $1b) since 1982 </t>
  </si>
  <si>
    <t>Total top 15</t>
  </si>
  <si>
    <t>…</t>
  </si>
  <si>
    <t>Bloomberg LP (f.)</t>
  </si>
  <si>
    <t>10. M. Bloomberg</t>
  </si>
  <si>
    <t>Current 2018 wealth              ($ billions)</t>
  </si>
  <si>
    <t>Fixed claims in top .1% wealth share</t>
  </si>
  <si>
    <t>Interest-rate differential SZ 2016 itop/i</t>
  </si>
  <si>
    <t>Top 0.1% wealth</t>
  </si>
  <si>
    <t>Bonds and deposits</t>
  </si>
  <si>
    <t>Business assets</t>
  </si>
  <si>
    <t>Taxable bonds &amp; deposits</t>
  </si>
  <si>
    <t>Tax exempt bonds &amp; currency</t>
  </si>
  <si>
    <t>SZ 2016 APPENDIX TABLE B41C (MATCHED ESTATES-INCOME DIFF)</t>
  </si>
  <si>
    <t>Differential interest rate 20m+ / average</t>
  </si>
  <si>
    <t>SZZ top 1 pass-through wealth / SZ pass-through wealth</t>
  </si>
  <si>
    <t>PSZ 2018 APPENDIX TABLE TE2C ADJUSTED TO MATCH TAX UNITS TOTAL 0.1%</t>
  </si>
  <si>
    <t>Of which: Scorp</t>
  </si>
  <si>
    <t>SZ 2016 BASELINE TOP 0.1% (APPENDIX TABLE B5B)</t>
  </si>
  <si>
    <t>CORRECTION FACTORS</t>
  </si>
  <si>
    <t>Of which: S-corp [Assuming macro share of S-corp within equities]</t>
  </si>
  <si>
    <t>&gt;&gt; This is conservative. Would be higher if we included private C-corp</t>
  </si>
  <si>
    <t>ADJUSTING TOP 0.1% WEALTH [NUMERATOR ONLY] FOR FIXED CLAIMS AND PASS THROUGH WELATH</t>
  </si>
  <si>
    <t>&gt;&gt; Assume same multiplier over time</t>
  </si>
  <si>
    <t>Modified capitalization</t>
  </si>
  <si>
    <t>SHARE OF BUSINESS + S CORP WEALTH IN TOP 0.1% WEALTH</t>
  </si>
  <si>
    <t>SHARE OF FIXED CLAIMS IN TOP 0.1% WEALTH</t>
  </si>
  <si>
    <t>PSZ 2018</t>
  </si>
  <si>
    <t>ADJUSTING DENOMINATOR --&gt; FINAL SERIES (assume total extra pass through wealth = 2.5 x extra pass through wealth of the top 0.1%, as in SZZ for 2013)</t>
  </si>
  <si>
    <t>SZZ total extra pass through wealth</t>
  </si>
  <si>
    <t>SZZ extra pass through wealth of top 0.1</t>
  </si>
  <si>
    <t>trillion</t>
  </si>
  <si>
    <t>Bourne et al. multiplier</t>
  </si>
  <si>
    <t>K inc</t>
  </si>
  <si>
    <t>National income (nominal)</t>
  </si>
  <si>
    <t>Table 3: Reported income relative to true income for Top Wealth Holders</t>
  </si>
  <si>
    <t>Estates above $100m (linked to income tax)</t>
  </si>
  <si>
    <t>SCF top .001% wealth holders</t>
  </si>
  <si>
    <t>SCF  top .01% wealth holders</t>
  </si>
  <si>
    <t>Forbes Top 400 (combined with IRS Top 400)</t>
  </si>
  <si>
    <t>(1)</t>
  </si>
  <si>
    <t>(2)</t>
  </si>
  <si>
    <t>(3)</t>
  </si>
  <si>
    <t>(4)</t>
  </si>
  <si>
    <t>Year</t>
  </si>
  <si>
    <t>Wealth ($millions)</t>
  </si>
  <si>
    <t>Reported income ($millions)</t>
  </si>
  <si>
    <t>Reported income/wealth</t>
  </si>
  <si>
    <t>Average macro return on wealth</t>
  </si>
  <si>
    <t>Fraction true income reported</t>
  </si>
  <si>
    <t>Sample size</t>
  </si>
  <si>
    <r>
      <rPr>
        <u/>
        <sz val="14"/>
        <rFont val="Arial"/>
      </rPr>
      <t>Notes</t>
    </r>
    <r>
      <rPr>
        <sz val="14"/>
        <rFont val="Arial"/>
      </rPr>
      <t>: This table reports statistics on how much income top wealth holders report on their individual tax returns relative to their true economic income using various sources of publicly available data (across columns). The first source in col. (1) is linked estate tax and income tax data from Bourne et al. (2018). The sample are all estates above $100 million for 2007 decedents. The second source in cols. (2) and (3) is the 2016 Survey of Consumer Finances (authors' computations). The sample are top .001% wealth holders in col. (2) and top .01% in col. (3) (SCF household unit). The third source in col. (4) combines the Forbes Top 400 (with the IRS Top 400 highest income earners). The table lists the year wealth was measured, the average wealth, average reported income on the individual tax return, the ratio of reported income to wealth. The next row reports total capital income to total household wealth economy wide (macro rate of return on wealth). The next row reports the fraction of true income reported on individual tax returns (assuming conservatively that the rich get the same rate of return as the macro-average). The last row reports sample size. In col (1), average wealth is estimated as 3.14 times the $100m threshold (based on estate tax statistics for 2007 decedents). The reported income of the Forbes 400 is estimated as 50% of the reported income of the IRS Top 400 (as SCF top .001% wealth holders have reported income of 50% of the SCF top .001% income earners in 2016).</t>
    </r>
  </si>
  <si>
    <t xml:space="preserve"> </t>
  </si>
  <si>
    <t>wortha2018_4</t>
  </si>
  <si>
    <t>Note: wortha2018_4 is with the Bernie Sanders campaign wealth tax (announced September 2019)</t>
  </si>
  <si>
    <t>Worth2018 is actual worth in 2018 Forbes list</t>
  </si>
  <si>
    <t>wortha2018_4 is with the Bernie Sanders campaign wealth tax (announced September 2019)</t>
  </si>
  <si>
    <t>wortha2018_3 is with the warren wealth tax but 90% tax above $1bn (instead of 3%) following Piketty's book</t>
  </si>
  <si>
    <t>wortha2018_2 is with the warren wealth tax but 10% tax above $1bn (instead of 3%) following Saez-Zucman's book</t>
  </si>
  <si>
    <t>wortha2018_1 is with the warren wealth tax with 2% above $50m and 3% tax above $1bn</t>
  </si>
  <si>
    <t>Columns on the right side factor in the inheritance linkage (matters only for the Walton's and Mars' families)</t>
  </si>
  <si>
    <t>With Warren wealth tax since 1982 (3% above $1b)</t>
  </si>
  <si>
    <t>With Sanders wealth tax since 1982 (5% above $1b graduated to 8% above $10b)</t>
  </si>
  <si>
    <t>All</t>
  </si>
  <si>
    <t>A. Bernie Sanders Wealth Tax Plan</t>
  </si>
  <si>
    <t>$50 million-$1 billion</t>
  </si>
  <si>
    <t>$1 billion and over</t>
  </si>
  <si>
    <t>Number of taxpayers in each bracket (in 2019)</t>
  </si>
  <si>
    <t>Marginal tax rate in each bracket</t>
  </si>
  <si>
    <r>
      <t>Tax Brackets</t>
    </r>
    <r>
      <rPr>
        <sz val="16"/>
        <rFont val="Arial"/>
      </rPr>
      <t xml:space="preserve"> </t>
    </r>
  </si>
  <si>
    <r>
      <t>Total reported wealth ($ billion in 2019)</t>
    </r>
    <r>
      <rPr>
        <sz val="16"/>
        <rFont val="Arial"/>
      </rPr>
      <t xml:space="preserve"> (with 16% evasion rate)</t>
    </r>
  </si>
  <si>
    <t>Same thresholds for married and single taxpayers</t>
  </si>
  <si>
    <t>(5)</t>
  </si>
  <si>
    <t>(6)</t>
  </si>
  <si>
    <r>
      <t xml:space="preserve">Average tax rate </t>
    </r>
    <r>
      <rPr>
        <sz val="16"/>
        <rFont val="Arial"/>
      </rPr>
      <t xml:space="preserve">= col (5)/col (4) </t>
    </r>
  </si>
  <si>
    <r>
      <t xml:space="preserve">Total tax paid     </t>
    </r>
    <r>
      <rPr>
        <sz val="16"/>
        <rFont val="Arial"/>
      </rPr>
      <t>($ billion in 2019)</t>
    </r>
  </si>
  <si>
    <t>B. Elizabeth Warren Wealth Tax Plan</t>
  </si>
  <si>
    <r>
      <t>$10 billion and over</t>
    </r>
    <r>
      <rPr>
        <sz val="16"/>
        <rFont val="Arial Narrow"/>
      </rPr>
      <t xml:space="preserve"> ($5b+ for singles)</t>
    </r>
  </si>
  <si>
    <t>$50 million-$250 million (…)</t>
  </si>
  <si>
    <t>$250 million-$500 million (...)</t>
  </si>
  <si>
    <t>Listed thresholds below are for married taxpayers (thresholds halved for singles in Sanders plan)</t>
  </si>
  <si>
    <t>$500 million-$1 billion (…)</t>
  </si>
  <si>
    <t>$1 billion-$2.5 billion (…)</t>
  </si>
  <si>
    <t>$2.5 billion-$5 billion (…)</t>
  </si>
  <si>
    <t>$5 billion-$10 billion (…)</t>
  </si>
  <si>
    <r>
      <rPr>
        <u/>
        <sz val="14"/>
        <rFont val="Arial"/>
      </rPr>
      <t>Notes</t>
    </r>
    <r>
      <rPr>
        <sz val="14"/>
        <rFont val="Arial"/>
      </rPr>
      <t>: The table presents basic statistics on the Sanders (Panel A) and Warren (Panel B) wealth tax proposals. Column (1) lists the thresholds for each bracket. In the Sanders plan, thresholds are halved for singles (hence the first bracket is $16m-$25m for singles instead of $32m-$50m for married, etc.). Therefore, the number of taxpayers in the $50m-$1bn Warren bracket is not the same as the sum of taxpayers in the $50m to $1bn Sanders brackets. Column (3) lists the number of taxpayers in each bracket. Col. (4) lists the total wealth of taxpayers in each bracket. Col. (5) lists the total wealth tax paid by taxpayers in each bracket. Col. (6) lists the average wealth tax rate for taxpayers in each bracket (defined as col. (5) divided by col. (4)). The computations assume that each wealthy family can hide 16% of its wealth through tax evasion and tax avoidance (which is a realistic number with strong enforcement as laid out in the proposals). Therefore, the tax rate in col. (6) should be reduced by 16% to measure the tax burden relative to true wealth. The underlying data combines the Distributional National Accounts data and the Survey of Consumer Finance data for 2016 (and aged to 2019) along with the Forbes list of the richest 400 Americans in 2018. The underlying data and the program making the computations is posted online for users.</t>
    </r>
  </si>
  <si>
    <r>
      <t xml:space="preserve">$32 million-$50 million </t>
    </r>
    <r>
      <rPr>
        <sz val="16"/>
        <rFont val="Arial Narrow"/>
      </rPr>
      <t>($16m-25m for singles)</t>
    </r>
  </si>
  <si>
    <t>Source: Appendix Table C6b</t>
  </si>
  <si>
    <t>Source: Appendix Table C6</t>
  </si>
  <si>
    <t>Source: Appendix Table C5</t>
  </si>
  <si>
    <t>P99.99-100</t>
  </si>
  <si>
    <t>$20m+</t>
  </si>
  <si>
    <t>$10m-$20m</t>
  </si>
  <si>
    <t>P99.5-99.9</t>
  </si>
  <si>
    <t>$5m-$10m</t>
  </si>
  <si>
    <t>P99-99.5</t>
  </si>
  <si>
    <t>$3.5m-$5m</t>
  </si>
  <si>
    <t>up to $3.5m</t>
  </si>
  <si>
    <t>$5m-10m</t>
  </si>
  <si>
    <t>$3m-5m</t>
  </si>
  <si>
    <t>$2m-3m</t>
  </si>
  <si>
    <t>$1.5m-2m</t>
  </si>
  <si>
    <t>$1m-1.5m</t>
  </si>
  <si>
    <t>$0.5m-1m</t>
  </si>
  <si>
    <t>Interest yield</t>
  </si>
  <si>
    <t>Dividend + realized capital gains return</t>
  </si>
  <si>
    <t>Dividend yield</t>
  </si>
  <si>
    <t>Gross wealth at death</t>
  </si>
  <si>
    <t>Fractile of net wealth at death</t>
  </si>
  <si>
    <t>Taxable Interest Rate by Wealth Group with 1996-2011 Matched Estate and Income Tax Returns</t>
  </si>
  <si>
    <t>Returns by Wealth Group with 2007 Matched Estate and Income Tax Returns</t>
  </si>
  <si>
    <t>Dividend yield with 1976 Matched Estate and Income Tax Returns</t>
  </si>
  <si>
    <t>SCF data (program SCF top 400)</t>
  </si>
  <si>
    <t>aggregate (SZ)</t>
  </si>
  <si>
    <t>SCF top 1%</t>
  </si>
  <si>
    <t>SCF all</t>
  </si>
  <si>
    <t>Moody AAA</t>
  </si>
  <si>
    <t>DATE</t>
  </si>
  <si>
    <t>AAA</t>
  </si>
  <si>
    <t>Downloaded from FRED</t>
  </si>
  <si>
    <t>Estates $10m-20m</t>
  </si>
  <si>
    <t>Estates $20m+</t>
  </si>
  <si>
    <t>Taxable bonds+deposits rate</t>
  </si>
  <si>
    <t>Current 2018 tax with Sanders wealth tax (&amp; 15% avoidance)</t>
  </si>
  <si>
    <t xml:space="preserve">With Warren wealth tax (3% above $1b) since 1982 </t>
  </si>
  <si>
    <t>With Sanders wealth tax (5% above $1b up to 8% above $10b)</t>
  </si>
  <si>
    <r>
      <rPr>
        <u/>
        <sz val="14"/>
        <rFont val="Arial"/>
      </rPr>
      <t>Notes</t>
    </r>
    <r>
      <rPr>
        <sz val="14"/>
        <rFont val="Arial"/>
      </rPr>
      <t>: The table lists the name, source of wealth, and wealth in 2018 of the top 15 richest Americans (Forbes magazine estimates). The last three columns show what their wealth would have been if a wealth tax had been in place since 1982. The first column considers the Warren wealth tax that has a 2% marginal tax rate above $50 million and a 3% marginal tax rate above $1 billion. The second column considers the Sanders wealth tax that has a 1% marginal tax rate above $32 million, 2% above $50m, 3% above $250m, 4% above $500m, 5% above $1 billion, 6% above $2.5b, 7% above $5b, 8% above $10b. The last column considers a radical wealth tax with a 2% tax rate above $50m and a 10% marginal tax rate above $1b. The tax thresholds apply in 2018 and are indexed to the average wealth per family economy wide in prior years. The wealth tax has a much larger cumulative effect on inherited and mature wealth than on new wealth.</t>
    </r>
  </si>
  <si>
    <t>Long-Term Wealth Taxation and Top Wealth Holders</t>
  </si>
  <si>
    <t>Warren Wealth tax (with 89% avoidance)</t>
  </si>
  <si>
    <t>SZZ top 0.1% by wealth</t>
  </si>
  <si>
    <t>SZZ top 1% by wealth</t>
  </si>
  <si>
    <t>SZZ top 0.01% by wealth</t>
  </si>
  <si>
    <t>Top 0.1% SZZ</t>
  </si>
  <si>
    <t>Top 0.1% SZZ with 10 year treasury</t>
  </si>
  <si>
    <t>Top 0.1% PSZ</t>
  </si>
  <si>
    <t>Top 0.1% BPEA</t>
  </si>
  <si>
    <t>Returns</t>
  </si>
  <si>
    <t>SZZ 10 year, top 0.1% by wealth</t>
  </si>
  <si>
    <t>SCF top 0.1%</t>
  </si>
  <si>
    <t>10-year Treasury</t>
  </si>
  <si>
    <t>GS10</t>
  </si>
  <si>
    <t>SLIDES:</t>
  </si>
  <si>
    <t>top .1% wealth share (corrected interest)</t>
  </si>
  <si>
    <t>top .1% wealth share (AAA rate)</t>
  </si>
  <si>
    <t>top .1% wealth share (SAEZ-ZUCMAN)</t>
  </si>
  <si>
    <t>AAA rate/Saez-Zucman)</t>
  </si>
  <si>
    <t>AAA rate</t>
  </si>
  <si>
    <t>Saez-zucman aggregate interest rate</t>
  </si>
  <si>
    <t>taxable bonds in PSZ wealth share</t>
  </si>
  <si>
    <t>test</t>
  </si>
  <si>
    <t>SZ 2019 interest correction</t>
  </si>
  <si>
    <t>AAA Moody interest correction (SZZ)</t>
  </si>
  <si>
    <t>Capitalized incomes (Benchmark)</t>
  </si>
  <si>
    <t>Capitalized incomes (Adjusted)</t>
  </si>
  <si>
    <t xml:space="preserve">Saez-Zucman aggregate </t>
  </si>
  <si>
    <t>SZ'19 adjusted rate</t>
  </si>
  <si>
    <t>Updated with DINA aggreg</t>
  </si>
  <si>
    <t>&gt;&gt; Rise to 180% in 2012 and after to take into account further decline in macro interest rate</t>
  </si>
  <si>
    <t>Note: these series are based on the first 2019 draft of SZZ</t>
  </si>
  <si>
    <t>Numbers are modified in SZZ 2020 version</t>
  </si>
  <si>
    <t>The next sheets include the figures (and underlying data) for the BPEA Saez-Zucman paper</t>
  </si>
  <si>
    <t>The next sheets include the table (and underlying data) for the BPEA Saez-Zucman paper</t>
  </si>
  <si>
    <t>The next sheets include figures in slide format for the BPEA Saez-Zucman paper (main figures and various supplementary figures)</t>
  </si>
  <si>
    <t>Detail of calculations</t>
  </si>
  <si>
    <t>The next sheets include Tables in slide format for the BPEA Saez-Zucman paper (main tables and various supplementary tables)</t>
  </si>
  <si>
    <t>Basic Statistics on the Sanders and Warren Wealth Tax Plans based on 2019</t>
  </si>
  <si>
    <t>The next sheets include supplementary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</si>
</sst>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44" formatCode="_(&quot;$&quot;* #,##0.00_);_(&quot;$&quot;* \(#,##0.00\);_(&quot;$&quot;* &quot;-&quot;??_);_(@_)"/>
    <numFmt numFmtId="43" formatCode="_(* #,##0.00_);_(* \(#,##0.00\);_(* &quot;-&quot;??_);_(@_)"/>
    <numFmt numFmtId="164" formatCode="\$#,##0\ ;\(\$#,##0\)"/>
    <numFmt numFmtId="165" formatCode="0.0%"/>
    <numFmt numFmtId="166" formatCode="0.0"/>
    <numFmt numFmtId="167" formatCode="General_)"/>
    <numFmt numFmtId="168" formatCode="_ * #,##0.00_ ;_ * \-#,##0.00_ ;_ * &quot;-&quot;??_ ;_ @_ "/>
    <numFmt numFmtId="169" formatCode="_-* #,##0.00\ _k_r_._-;\-* #,##0.00\ _k_r_._-;_-* &quot;-&quot;??\ _k_r_._-;_-@_-"/>
    <numFmt numFmtId="170" formatCode="_-* #,##0.00\ _€_-;\-* #,##0.00\ _€_-;_-* &quot;-&quot;??\ _€_-;_-@_-"/>
    <numFmt numFmtId="171" formatCode="_-* #,##0.00\ _z_ł_-;\-* #,##0.00\ _z_ł_-;_-* &quot;-&quot;??\ _z_ł_-;_-@_-"/>
    <numFmt numFmtId="172" formatCode="#,##0.000"/>
    <numFmt numFmtId="173" formatCode="#,##0.0"/>
    <numFmt numFmtId="174" formatCode="#,##0.00__;\-#,##0.00__;#,##0.00__;@__"/>
    <numFmt numFmtId="175" formatCode="_ * #,##0.00_)\ _€_ ;_ * \(#,##0.00\)\ _€_ ;_ * &quot;-&quot;??_)\ _€_ ;_ @_ "/>
    <numFmt numFmtId="176" formatCode="#,##0;[Red]#,##0"/>
    <numFmt numFmtId="177" formatCode="0.000"/>
    <numFmt numFmtId="178" formatCode="0.000%"/>
  </numFmts>
  <fonts count="100">
    <font>
      <sz val="12"/>
      <color theme="1"/>
      <name val="Arial"/>
      <family val="2"/>
    </font>
    <font>
      <sz val="12"/>
      <name val="Arial"/>
    </font>
    <font>
      <sz val="12"/>
      <color theme="1"/>
      <name val="Calibri"/>
      <family val="2"/>
      <charset val="238"/>
      <scheme val="minor"/>
    </font>
    <font>
      <sz val="12"/>
      <color theme="1"/>
      <name val="Calibri"/>
      <family val="2"/>
      <scheme val="minor"/>
    </font>
    <font>
      <sz val="12"/>
      <name val="Arial"/>
    </font>
    <font>
      <sz val="12"/>
      <color theme="1"/>
      <name val="Calibri"/>
      <family val="2"/>
      <charset val="238"/>
      <scheme val="minor"/>
    </font>
    <font>
      <sz val="12"/>
      <color theme="1"/>
      <name val="Arial"/>
      <family val="2"/>
    </font>
    <font>
      <sz val="12"/>
      <name val="Arial"/>
    </font>
    <font>
      <sz val="12"/>
      <color theme="1"/>
      <name val="Arial"/>
      <family val="2"/>
    </font>
    <font>
      <sz val="12"/>
      <name val="Arial"/>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24"/>
      <name val="Arial"/>
    </font>
    <font>
      <b/>
      <sz val="8"/>
      <color indexed="24"/>
      <name val="Times New Roman"/>
    </font>
    <font>
      <sz val="8"/>
      <color indexed="24"/>
      <name val="Times New Roman"/>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u/>
      <sz val="12"/>
      <color indexed="12"/>
      <name val="Calibri"/>
      <family val="2"/>
    </font>
    <font>
      <sz val="11"/>
      <color indexed="52"/>
      <name val="Calibri"/>
      <family val="2"/>
    </font>
    <font>
      <sz val="10"/>
      <name val="Arial"/>
    </font>
    <font>
      <sz val="11"/>
      <color indexed="60"/>
      <name val="Calibri"/>
      <family val="2"/>
    </font>
    <font>
      <sz val="12"/>
      <color indexed="8"/>
      <name val="Calibri"/>
      <family val="2"/>
    </font>
    <font>
      <sz val="12"/>
      <color theme="1"/>
      <name val="Calibri"/>
      <family val="2"/>
      <scheme val="minor"/>
    </font>
    <font>
      <b/>
      <sz val="11"/>
      <color indexed="63"/>
      <name val="Calibri"/>
      <family val="2"/>
    </font>
    <font>
      <sz val="7"/>
      <name val="Helvetica"/>
    </font>
    <font>
      <b/>
      <sz val="18"/>
      <color indexed="56"/>
      <name val="Cambria"/>
      <family val="2"/>
    </font>
    <font>
      <sz val="11"/>
      <color indexed="10"/>
      <name val="Calibri"/>
      <family val="2"/>
    </font>
    <font>
      <b/>
      <sz val="12"/>
      <color theme="1"/>
      <name val="Arial"/>
      <family val="2"/>
    </font>
    <font>
      <sz val="8"/>
      <name val="Arial"/>
      <family val="2"/>
    </font>
    <font>
      <sz val="10"/>
      <name val="Verdana"/>
    </font>
    <font>
      <sz val="12"/>
      <color theme="1"/>
      <name val="Arial Narrow"/>
    </font>
    <font>
      <u/>
      <sz val="12"/>
      <color theme="10"/>
      <name val="Arial"/>
      <family val="2"/>
    </font>
    <font>
      <u/>
      <sz val="12"/>
      <color theme="11"/>
      <name val="Arial"/>
      <family val="2"/>
    </font>
    <font>
      <sz val="16"/>
      <color indexed="24"/>
      <name val="Arial"/>
    </font>
    <font>
      <sz val="16"/>
      <name val="Arial"/>
    </font>
    <font>
      <b/>
      <sz val="16"/>
      <name val="Arial"/>
    </font>
    <font>
      <sz val="12"/>
      <color rgb="FFFF0000"/>
      <name val="Arial"/>
      <family val="2"/>
    </font>
    <font>
      <sz val="9"/>
      <color indexed="81"/>
      <name val="Arial"/>
      <family val="2"/>
    </font>
    <font>
      <b/>
      <sz val="9"/>
      <color indexed="81"/>
      <name val="Arial"/>
      <family val="2"/>
    </font>
    <font>
      <sz val="10"/>
      <color theme="1"/>
      <name val="Arial"/>
      <family val="2"/>
    </font>
    <font>
      <sz val="10"/>
      <color theme="0"/>
      <name val="Arial"/>
      <family val="2"/>
    </font>
    <font>
      <sz val="10"/>
      <color rgb="FF9C0006"/>
      <name val="Arial"/>
      <family val="2"/>
    </font>
    <font>
      <sz val="9"/>
      <color indexed="9"/>
      <name val="Times"/>
      <family val="1"/>
    </font>
    <font>
      <b/>
      <sz val="10"/>
      <color rgb="FFFA7D00"/>
      <name val="Arial"/>
      <family val="2"/>
    </font>
    <font>
      <b/>
      <sz val="10"/>
      <color theme="0"/>
      <name val="Arial"/>
      <family val="2"/>
    </font>
    <font>
      <sz val="11"/>
      <color theme="1"/>
      <name val="Calibri"/>
      <family val="2"/>
      <scheme val="minor"/>
    </font>
    <font>
      <sz val="12"/>
      <color theme="1"/>
      <name val="Garamond"/>
      <family val="2"/>
    </font>
    <font>
      <sz val="11"/>
      <name val="Arial"/>
    </font>
    <font>
      <sz val="9"/>
      <color indexed="8"/>
      <name val="Times"/>
      <family val="1"/>
    </font>
    <font>
      <sz val="8"/>
      <name val="Helvetica"/>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Verdana"/>
      <family val="2"/>
    </font>
    <font>
      <sz val="10"/>
      <color rgb="FF3F3F76"/>
      <name val="Arial"/>
      <family val="2"/>
    </font>
    <font>
      <sz val="10"/>
      <color rgb="FFFA7D00"/>
      <name val="Arial"/>
      <family val="2"/>
    </font>
    <font>
      <sz val="10"/>
      <color rgb="FF9C6500"/>
      <name val="Arial"/>
      <family val="2"/>
    </font>
    <font>
      <sz val="11"/>
      <name val="Calibri"/>
    </font>
    <font>
      <sz val="11"/>
      <color indexed="8"/>
      <name val="Calibri"/>
      <family val="2"/>
      <scheme val="minor"/>
    </font>
    <font>
      <sz val="9"/>
      <name val="Times New Roman"/>
      <family val="1"/>
    </font>
    <font>
      <sz val="10"/>
      <color indexed="8"/>
      <name val="Times"/>
      <family val="1"/>
    </font>
    <font>
      <sz val="9"/>
      <name val="Times"/>
    </font>
    <font>
      <sz val="12"/>
      <name val="Arial CE"/>
    </font>
    <font>
      <b/>
      <sz val="10"/>
      <color rgb="FF3F3F3F"/>
      <name val="Arial"/>
      <family val="2"/>
    </font>
    <font>
      <b/>
      <sz val="10"/>
      <color theme="1"/>
      <name val="Arial"/>
      <family val="2"/>
    </font>
    <font>
      <sz val="10"/>
      <color rgb="FFFF0000"/>
      <name val="Arial"/>
      <family val="2"/>
    </font>
    <font>
      <sz val="10"/>
      <name val="Times"/>
      <family val="1"/>
    </font>
    <font>
      <sz val="14"/>
      <name val="Arial"/>
    </font>
    <font>
      <u/>
      <sz val="14"/>
      <name val="Arial"/>
    </font>
    <font>
      <b/>
      <sz val="18"/>
      <name val="Arial"/>
    </font>
    <font>
      <b/>
      <sz val="11"/>
      <name val="Arial"/>
    </font>
    <font>
      <b/>
      <sz val="10"/>
      <name val="Arial"/>
      <family val="2"/>
    </font>
    <font>
      <sz val="12"/>
      <color rgb="FF000000"/>
      <name val="Arial"/>
      <family val="2"/>
    </font>
    <font>
      <b/>
      <sz val="8"/>
      <name val="Arial"/>
      <family val="2"/>
    </font>
    <font>
      <b/>
      <sz val="24"/>
      <name val="Arial"/>
    </font>
    <font>
      <sz val="18"/>
      <name val="Arial"/>
    </font>
    <font>
      <b/>
      <sz val="22"/>
      <name val="Arial"/>
    </font>
    <font>
      <sz val="22"/>
      <name val="Arial"/>
    </font>
    <font>
      <sz val="22"/>
      <color rgb="FFFF0000"/>
      <name val="Arial"/>
    </font>
    <font>
      <b/>
      <sz val="26"/>
      <name val="Arial"/>
    </font>
    <font>
      <b/>
      <sz val="17"/>
      <name val="Arial"/>
    </font>
    <font>
      <sz val="24"/>
      <name val="Arial"/>
    </font>
    <font>
      <b/>
      <sz val="28"/>
      <name val="Arial"/>
    </font>
    <font>
      <i/>
      <sz val="12"/>
      <color theme="1"/>
      <name val="Arial"/>
    </font>
    <font>
      <sz val="16"/>
      <name val="Arial Narrow"/>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top/>
      <bottom/>
      <diagonal/>
    </border>
    <border>
      <left/>
      <right/>
      <top/>
      <bottom style="double">
        <color auto="1"/>
      </bottom>
      <diagonal/>
    </border>
    <border>
      <left/>
      <right/>
      <top style="double">
        <color auto="1"/>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ck">
        <color auto="1"/>
      </left>
      <right/>
      <top style="thin">
        <color auto="1"/>
      </top>
      <bottom/>
      <diagonal/>
    </border>
    <border>
      <left style="thick">
        <color auto="1"/>
      </left>
      <right/>
      <top/>
      <bottom/>
      <diagonal/>
    </border>
    <border>
      <left style="thick">
        <color auto="1"/>
      </left>
      <right/>
      <top/>
      <bottom style="thick">
        <color auto="1"/>
      </bottom>
      <diagonal/>
    </border>
    <border>
      <left style="thin">
        <color theme="1"/>
      </left>
      <right style="thin">
        <color theme="1"/>
      </right>
      <top style="thin">
        <color auto="1"/>
      </top>
      <bottom style="thin">
        <color theme="0" tint="-0.24994659260841701"/>
      </bottom>
      <diagonal/>
    </border>
    <border>
      <left style="thick">
        <color auto="1"/>
      </left>
      <right/>
      <top style="dashed">
        <color auto="1"/>
      </top>
      <bottom/>
      <diagonal/>
    </border>
    <border>
      <left style="thick">
        <color auto="1"/>
      </left>
      <right/>
      <top/>
      <bottom style="dashed">
        <color auto="1"/>
      </bottom>
      <diagonal/>
    </border>
    <border>
      <left/>
      <right/>
      <top style="double">
        <color auto="1"/>
      </top>
      <bottom style="thin">
        <color auto="1"/>
      </bottom>
      <diagonal/>
    </border>
    <border>
      <left/>
      <right/>
      <top/>
      <bottom style="thin">
        <color auto="1"/>
      </bottom>
      <diagonal/>
    </border>
  </borders>
  <cellStyleXfs count="1380">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3" borderId="0" applyNumberFormat="0" applyBorder="0" applyAlignment="0" applyProtection="0"/>
    <xf numFmtId="0" fontId="19" fillId="16" borderId="1" applyNumberFormat="0" applyAlignment="0" applyProtection="0"/>
    <xf numFmtId="0" fontId="20" fillId="17" borderId="2" applyNumberFormat="0" applyAlignment="0" applyProtection="0"/>
    <xf numFmtId="0" fontId="2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3" fontId="21" fillId="0" borderId="0" applyFon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0" applyNumberFormat="0" applyFill="0" applyBorder="0" applyAlignment="0" applyProtection="0"/>
    <xf numFmtId="0" fontId="31" fillId="0" borderId="6" applyNumberFormat="0" applyFill="0" applyAlignment="0" applyProtection="0"/>
    <xf numFmtId="164" fontId="21" fillId="0" borderId="0" applyFont="0" applyFill="0" applyBorder="0" applyAlignment="0" applyProtection="0"/>
    <xf numFmtId="0" fontId="32" fillId="0" borderId="0"/>
    <xf numFmtId="0" fontId="33" fillId="18" borderId="0" applyNumberFormat="0" applyBorder="0" applyAlignment="0" applyProtection="0"/>
    <xf numFmtId="0" fontId="32" fillId="0" borderId="0"/>
    <xf numFmtId="0" fontId="32" fillId="0" borderId="0"/>
    <xf numFmtId="0" fontId="32" fillId="0" borderId="0"/>
    <xf numFmtId="0" fontId="32" fillId="0" borderId="0"/>
    <xf numFmtId="0" fontId="34" fillId="0" borderId="0"/>
    <xf numFmtId="0" fontId="35" fillId="0" borderId="0"/>
    <xf numFmtId="0" fontId="32" fillId="19" borderId="7" applyNumberFormat="0" applyFont="0" applyAlignment="0" applyProtection="0"/>
    <xf numFmtId="0" fontId="36" fillId="16" borderId="8" applyNumberFormat="0" applyAlignment="0" applyProtection="0"/>
    <xf numFmtId="9" fontId="32" fillId="0" borderId="0" applyFont="0" applyFill="0" applyBorder="0" applyAlignment="0" applyProtection="0"/>
    <xf numFmtId="9" fontId="34"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15" fillId="0" borderId="0" applyFont="0" applyFill="0" applyBorder="0" applyAlignment="0" applyProtection="0"/>
    <xf numFmtId="0" fontId="32" fillId="0" borderId="0"/>
    <xf numFmtId="0" fontId="37" fillId="0" borderId="9">
      <alignment horizontal="center"/>
    </xf>
    <xf numFmtId="0" fontId="38" fillId="0" borderId="0" applyNumberFormat="0" applyFill="0" applyBorder="0" applyAlignment="0" applyProtection="0"/>
    <xf numFmtId="2" fontId="21" fillId="0" borderId="0" applyFont="0" applyFill="0" applyBorder="0" applyAlignment="0" applyProtection="0"/>
    <xf numFmtId="0" fontId="39" fillId="0" borderId="0" applyNumberFormat="0" applyFill="0" applyBorder="0" applyAlignment="0" applyProtection="0"/>
    <xf numFmtId="9" fontId="14" fillId="0" borderId="0" applyFont="0" applyFill="0" applyBorder="0" applyAlignment="0" applyProtection="0"/>
    <xf numFmtId="0" fontId="13" fillId="0" borderId="0"/>
    <xf numFmtId="9" fontId="12" fillId="0" borderId="0" applyFont="0" applyFill="0" applyBorder="0" applyAlignment="0" applyProtection="0"/>
    <xf numFmtId="0" fontId="16" fillId="19" borderId="7" applyNumberFormat="0" applyFont="0" applyAlignment="0" applyProtection="0"/>
    <xf numFmtId="0" fontId="42" fillId="0" borderId="0"/>
    <xf numFmtId="0" fontId="32" fillId="0" borderId="0"/>
    <xf numFmtId="0" fontId="35" fillId="0" borderId="0"/>
    <xf numFmtId="0" fontId="11" fillId="0" borderId="0"/>
    <xf numFmtId="9" fontId="35" fillId="0" borderId="0" applyFont="0" applyFill="0" applyBorder="0" applyAlignment="0" applyProtection="0"/>
    <xf numFmtId="0" fontId="25" fillId="4" borderId="0" applyNumberFormat="0" applyBorder="0" applyAlignment="0" applyProtection="0"/>
    <xf numFmtId="0" fontId="32" fillId="0" borderId="0"/>
    <xf numFmtId="0" fontId="38"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0" fillId="17" borderId="2" applyNumberFormat="0" applyAlignment="0" applyProtection="0"/>
    <xf numFmtId="9" fontId="10" fillId="0" borderId="0" applyFont="0" applyFill="0" applyBorder="0" applyAlignment="0" applyProtection="0"/>
    <xf numFmtId="0" fontId="21" fillId="0" borderId="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44" borderId="0" applyNumberFormat="0" applyBorder="0" applyAlignment="0" applyProtection="0"/>
    <xf numFmtId="167" fontId="55" fillId="0" borderId="0">
      <alignment vertical="top"/>
    </xf>
    <xf numFmtId="0" fontId="56" fillId="45" borderId="13" applyNumberFormat="0" applyAlignment="0" applyProtection="0"/>
    <xf numFmtId="0" fontId="57" fillId="46" borderId="14" applyNumberFormat="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32" fillId="0" borderId="0" applyFont="0" applyFill="0" applyBorder="0" applyAlignment="0" applyProtection="0"/>
    <xf numFmtId="169" fontId="32" fillId="0" borderId="0" applyFont="0" applyFill="0" applyBorder="0" applyAlignment="0" applyProtection="0"/>
    <xf numFmtId="168" fontId="59" fillId="0" borderId="0" applyFont="0" applyFill="0" applyBorder="0" applyAlignment="0" applyProtection="0"/>
    <xf numFmtId="170"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68" fontId="5"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71" fontId="60" fillId="0" borderId="0" applyFont="0" applyFill="0" applyBorder="0" applyAlignment="0" applyProtection="0"/>
    <xf numFmtId="168" fontId="58" fillId="0" borderId="0" applyFont="0" applyFill="0" applyBorder="0" applyAlignment="0" applyProtection="0"/>
    <xf numFmtId="3" fontId="61" fillId="0" borderId="0" applyFill="0" applyBorder="0">
      <alignment horizontal="right" vertical="top"/>
    </xf>
    <xf numFmtId="172" fontId="61" fillId="0" borderId="0" applyFill="0" applyBorder="0">
      <alignment horizontal="right" vertical="top"/>
    </xf>
    <xf numFmtId="3" fontId="61" fillId="0" borderId="0" applyFill="0" applyBorder="0">
      <alignment horizontal="right" vertical="top"/>
    </xf>
    <xf numFmtId="173" fontId="55" fillId="0" borderId="0" applyFont="0" applyFill="0" applyBorder="0">
      <alignment horizontal="right" vertical="top"/>
    </xf>
    <xf numFmtId="174" fontId="61" fillId="0" borderId="0" applyFont="0" applyFill="0" applyBorder="0" applyAlignment="0" applyProtection="0">
      <alignment horizontal="right" vertical="top"/>
    </xf>
    <xf numFmtId="172" fontId="61" fillId="0" borderId="0">
      <alignment horizontal="right" vertical="top"/>
    </xf>
    <xf numFmtId="3" fontId="32" fillId="0" borderId="0" applyFont="0" applyFill="0" applyBorder="0" applyAlignment="0" applyProtection="0"/>
    <xf numFmtId="44" fontId="32" fillId="0" borderId="0" applyFont="0" applyFill="0" applyBorder="0" applyAlignment="0" applyProtection="0"/>
    <xf numFmtId="5" fontId="32" fillId="0" borderId="0" applyFont="0" applyFill="0" applyBorder="0" applyAlignment="0" applyProtection="0"/>
    <xf numFmtId="0" fontId="21" fillId="0" borderId="0" applyFont="0" applyFill="0" applyBorder="0" applyAlignment="0" applyProtection="0"/>
    <xf numFmtId="168" fontId="62"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3" fontId="21" fillId="0" borderId="0" applyFont="0" applyFill="0" applyBorder="0" applyAlignment="0" applyProtection="0"/>
    <xf numFmtId="2" fontId="32" fillId="0" borderId="0" applyFont="0" applyFill="0" applyBorder="0" applyAlignment="0" applyProtection="0"/>
    <xf numFmtId="0" fontId="64" fillId="47" borderId="0" applyNumberFormat="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48" borderId="13" applyNumberFormat="0" applyAlignment="0" applyProtection="0"/>
    <xf numFmtId="0" fontId="44" fillId="0" borderId="0" applyNumberFormat="0" applyFill="0" applyBorder="0" applyAlignment="0" applyProtection="0"/>
    <xf numFmtId="0" fontId="70" fillId="0" borderId="18" applyNumberFormat="0" applyFill="0" applyAlignment="0" applyProtection="0"/>
    <xf numFmtId="175" fontId="6" fillId="0" borderId="0" applyFont="0" applyFill="0" applyBorder="0" applyAlignment="0" applyProtection="0"/>
    <xf numFmtId="168" fontId="32" fillId="0" borderId="0" applyFont="0" applyFill="0" applyBorder="0" applyAlignment="0" applyProtection="0"/>
    <xf numFmtId="164" fontId="21" fillId="0" borderId="0" applyFont="0" applyFill="0" applyBorder="0" applyAlignment="0" applyProtection="0"/>
    <xf numFmtId="0" fontId="71" fillId="49" borderId="0" applyNumberFormat="0" applyBorder="0" applyAlignment="0" applyProtection="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8" fillId="0" borderId="0"/>
    <xf numFmtId="0" fontId="58" fillId="0" borderId="0"/>
    <xf numFmtId="0" fontId="5" fillId="0" borderId="0"/>
    <xf numFmtId="0" fontId="5" fillId="0" borderId="0"/>
    <xf numFmtId="0" fontId="5" fillId="0" borderId="0"/>
    <xf numFmtId="0" fontId="6" fillId="0" borderId="0"/>
    <xf numFmtId="0" fontId="6" fillId="0" borderId="0"/>
    <xf numFmtId="0" fontId="5" fillId="0" borderId="0"/>
    <xf numFmtId="0" fontId="58" fillId="0" borderId="0"/>
    <xf numFmtId="0" fontId="58" fillId="0" borderId="0"/>
    <xf numFmtId="0" fontId="58" fillId="0" borderId="0"/>
    <xf numFmtId="0" fontId="58" fillId="0" borderId="0"/>
    <xf numFmtId="0" fontId="58" fillId="0" borderId="0"/>
    <xf numFmtId="0" fontId="6" fillId="0" borderId="0"/>
    <xf numFmtId="0" fontId="32" fillId="0" borderId="0"/>
    <xf numFmtId="0" fontId="58" fillId="0" borderId="0"/>
    <xf numFmtId="0" fontId="58" fillId="0" borderId="0"/>
    <xf numFmtId="0" fontId="32" fillId="0" borderId="0"/>
    <xf numFmtId="0" fontId="6" fillId="0" borderId="0"/>
    <xf numFmtId="0" fontId="6" fillId="0" borderId="0"/>
    <xf numFmtId="0" fontId="72" fillId="0" borderId="0"/>
    <xf numFmtId="176" fontId="32" fillId="0" borderId="0" applyNumberFormat="0" applyFont="0" applyFill="0" applyBorder="0" applyAlignment="0" applyProtection="0"/>
    <xf numFmtId="0" fontId="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applyFill="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58" fillId="0" borderId="0"/>
    <xf numFmtId="0" fontId="58" fillId="0" borderId="0"/>
    <xf numFmtId="0" fontId="58" fillId="0" borderId="0"/>
    <xf numFmtId="0" fontId="5"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58" fillId="0" borderId="0"/>
    <xf numFmtId="0" fontId="5" fillId="0" borderId="0"/>
    <xf numFmtId="0" fontId="59" fillId="0" borderId="0"/>
    <xf numFmtId="0" fontId="6" fillId="0" borderId="0"/>
    <xf numFmtId="0" fontId="6" fillId="0" borderId="0"/>
    <xf numFmtId="0" fontId="6" fillId="0" borderId="0"/>
    <xf numFmtId="0" fontId="6" fillId="0" borderId="0"/>
    <xf numFmtId="0" fontId="5" fillId="0" borderId="0"/>
    <xf numFmtId="0" fontId="73" fillId="0" borderId="0"/>
    <xf numFmtId="0" fontId="5" fillId="0" borderId="0"/>
    <xf numFmtId="0" fontId="58"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4" fillId="0" borderId="19" applyNumberFormat="0" applyFill="0" applyAlignment="0" applyProtection="0"/>
    <xf numFmtId="1" fontId="55" fillId="0" borderId="0">
      <alignment vertical="top" wrapText="1"/>
    </xf>
    <xf numFmtId="1" fontId="75" fillId="0" borderId="0" applyFill="0" applyBorder="0" applyProtection="0"/>
    <xf numFmtId="1" fontId="74" fillId="0" borderId="0" applyFont="0" applyFill="0" applyBorder="0" applyProtection="0">
      <alignment vertical="center"/>
    </xf>
    <xf numFmtId="1" fontId="76" fillId="0" borderId="0">
      <alignment horizontal="right" vertical="top"/>
    </xf>
    <xf numFmtId="1" fontId="61" fillId="0" borderId="0" applyNumberFormat="0" applyFill="0" applyBorder="0">
      <alignment vertical="top"/>
    </xf>
    <xf numFmtId="0" fontId="77" fillId="0" borderId="0"/>
    <xf numFmtId="0" fontId="52" fillId="50" borderId="20" applyNumberFormat="0" applyFont="0" applyAlignment="0" applyProtection="0"/>
    <xf numFmtId="0" fontId="58" fillId="50" borderId="20" applyNumberFormat="0" applyFont="0" applyAlignment="0" applyProtection="0"/>
    <xf numFmtId="0" fontId="78" fillId="45" borderId="21"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9" fontId="42"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60"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60" fillId="0" borderId="0" applyFont="0" applyFill="0" applyBorder="0" applyAlignment="0" applyProtection="0"/>
    <xf numFmtId="9" fontId="72" fillId="0" borderId="0" applyFont="0" applyFill="0" applyBorder="0" applyAlignment="0" applyProtection="0"/>
    <xf numFmtId="9" fontId="5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170"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7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 fontId="32" fillId="0" borderId="0" applyFont="0" applyFill="0" applyBorder="0" applyProtection="0">
      <alignment horizontal="right"/>
    </xf>
    <xf numFmtId="2" fontId="32" fillId="0" borderId="0" applyFont="0" applyFill="0" applyBorder="0" applyProtection="0">
      <alignment horizontal="right"/>
    </xf>
    <xf numFmtId="49" fontId="61" fillId="0" borderId="0" applyFill="0" applyBorder="0" applyAlignment="0" applyProtection="0">
      <alignment vertical="top"/>
    </xf>
    <xf numFmtId="0" fontId="79" fillId="0" borderId="12" applyNumberFormat="0" applyFill="0" applyAlignment="0" applyProtection="0"/>
    <xf numFmtId="2" fontId="21" fillId="0" borderId="0" applyFont="0" applyFill="0" applyBorder="0" applyAlignment="0" applyProtection="0"/>
    <xf numFmtId="0" fontId="80" fillId="0" borderId="0" applyNumberFormat="0" applyFill="0" applyBorder="0" applyAlignment="0" applyProtection="0"/>
    <xf numFmtId="1" fontId="81" fillId="0" borderId="0">
      <alignment vertical="top" wrapText="1"/>
    </xf>
    <xf numFmtId="176" fontId="32" fillId="0" borderId="0" applyNumberFormat="0" applyFont="0" applyFill="0" applyBorder="0" applyAlignment="0" applyProtection="0"/>
    <xf numFmtId="0" fontId="32" fillId="0" borderId="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6" fillId="0" borderId="0"/>
    <xf numFmtId="0" fontId="59" fillId="0" borderId="0"/>
    <xf numFmtId="9" fontId="6"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2" fillId="0" borderId="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 fillId="0" borderId="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2" fillId="0" borderId="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cellStyleXfs>
  <cellXfs count="180">
    <xf numFmtId="0" fontId="0" fillId="0" borderId="0" xfId="0"/>
    <xf numFmtId="0" fontId="21" fillId="0" borderId="0" xfId="74"/>
    <xf numFmtId="3" fontId="32" fillId="0" borderId="0" xfId="74" applyNumberFormat="1" applyFont="1" applyBorder="1" applyAlignment="1">
      <alignment horizontal="center"/>
    </xf>
    <xf numFmtId="3" fontId="32" fillId="0" borderId="0" xfId="74" applyNumberFormat="1" applyFont="1" applyAlignment="1">
      <alignment horizontal="center"/>
    </xf>
    <xf numFmtId="0" fontId="0" fillId="0" borderId="0" xfId="0" applyAlignment="1">
      <alignment horizontal="center"/>
    </xf>
    <xf numFmtId="165" fontId="0" fillId="0" borderId="0" xfId="58" applyNumberFormat="1" applyFont="1" applyAlignment="1">
      <alignment horizontal="center"/>
    </xf>
    <xf numFmtId="0" fontId="0" fillId="0" borderId="0" xfId="0" applyAlignment="1">
      <alignment horizontal="center" vertical="center" wrapText="1"/>
    </xf>
    <xf numFmtId="0" fontId="0" fillId="0" borderId="0" xfId="0" applyBorder="1"/>
    <xf numFmtId="9" fontId="0" fillId="0" borderId="0" xfId="0" applyNumberFormat="1"/>
    <xf numFmtId="165" fontId="0" fillId="0" borderId="0" xfId="0" applyNumberFormat="1" applyAlignment="1">
      <alignment horizontal="center"/>
    </xf>
    <xf numFmtId="0" fontId="21" fillId="0" borderId="0" xfId="74" applyAlignment="1">
      <alignment vertical="center"/>
    </xf>
    <xf numFmtId="0" fontId="43" fillId="0" borderId="0" xfId="0" applyFont="1" applyFill="1" applyBorder="1" applyAlignment="1">
      <alignment vertical="center" wrapText="1"/>
    </xf>
    <xf numFmtId="0" fontId="43" fillId="0" borderId="0" xfId="0" applyFont="1" applyFill="1" applyBorder="1" applyAlignment="1">
      <alignment horizontal="center" vertical="center" wrapText="1"/>
    </xf>
    <xf numFmtId="166" fontId="21" fillId="0" borderId="0" xfId="74" applyNumberFormat="1"/>
    <xf numFmtId="165" fontId="8" fillId="0" borderId="0" xfId="38" applyNumberFormat="1" applyFont="1" applyBorder="1" applyAlignment="1">
      <alignment horizontal="center" wrapText="1"/>
    </xf>
    <xf numFmtId="165" fontId="8" fillId="0" borderId="0" xfId="38" applyNumberFormat="1" applyFont="1" applyBorder="1" applyAlignment="1">
      <alignment horizontal="center" vertical="center"/>
    </xf>
    <xf numFmtId="165" fontId="8" fillId="0" borderId="0" xfId="73" applyNumberFormat="1" applyFont="1" applyBorder="1" applyAlignment="1">
      <alignment horizontal="center"/>
    </xf>
    <xf numFmtId="0" fontId="8" fillId="0" borderId="0" xfId="38" applyFont="1" applyBorder="1" applyAlignment="1">
      <alignment horizontal="center" vertical="center" wrapText="1"/>
    </xf>
    <xf numFmtId="0" fontId="9" fillId="0" borderId="0" xfId="38" applyFont="1" applyBorder="1" applyAlignment="1">
      <alignment horizontal="center" vertical="center" wrapText="1"/>
    </xf>
    <xf numFmtId="165" fontId="9" fillId="0" borderId="0" xfId="38" applyNumberFormat="1" applyFont="1" applyBorder="1"/>
    <xf numFmtId="0" fontId="46" fillId="0" borderId="0" xfId="74" applyFont="1"/>
    <xf numFmtId="0" fontId="46" fillId="0" borderId="0" xfId="74" applyFont="1" applyBorder="1"/>
    <xf numFmtId="0" fontId="48" fillId="0" borderId="11" xfId="74" applyFont="1" applyBorder="1" applyAlignment="1">
      <alignment horizontal="center" vertical="center" wrapText="1"/>
    </xf>
    <xf numFmtId="3" fontId="47" fillId="0" borderId="10" xfId="74" applyNumberFormat="1" applyFont="1" applyBorder="1" applyAlignment="1">
      <alignment horizontal="center"/>
    </xf>
    <xf numFmtId="0" fontId="47" fillId="0" borderId="0" xfId="74" applyFont="1" applyAlignment="1">
      <alignment horizontal="left"/>
    </xf>
    <xf numFmtId="9" fontId="47" fillId="0" borderId="0" xfId="74" quotePrefix="1" applyNumberFormat="1" applyFont="1" applyBorder="1" applyAlignment="1">
      <alignment horizontal="center"/>
    </xf>
    <xf numFmtId="0" fontId="48" fillId="0" borderId="0" xfId="74" applyFont="1" applyBorder="1" applyAlignment="1">
      <alignment horizontal="left"/>
    </xf>
    <xf numFmtId="0" fontId="47" fillId="0" borderId="0" xfId="74" applyFont="1" applyBorder="1" applyAlignment="1">
      <alignment horizontal="left" wrapText="1"/>
    </xf>
    <xf numFmtId="3" fontId="47" fillId="0" borderId="0" xfId="74" applyNumberFormat="1" applyFont="1" applyBorder="1" applyAlignment="1">
      <alignment horizontal="left"/>
    </xf>
    <xf numFmtId="0" fontId="40" fillId="0" borderId="0" xfId="0" applyFont="1" applyAlignment="1">
      <alignment horizontal="center" vertical="center"/>
    </xf>
    <xf numFmtId="165" fontId="0" fillId="0" borderId="0" xfId="0" applyNumberFormat="1"/>
    <xf numFmtId="0" fontId="0" fillId="0" borderId="0" xfId="0" applyFont="1" applyBorder="1" applyAlignment="1">
      <alignment horizontal="center" vertical="center" wrapText="1"/>
    </xf>
    <xf numFmtId="0" fontId="40" fillId="0" borderId="0" xfId="0" applyFont="1" applyAlignment="1">
      <alignment horizontal="center" vertical="center"/>
    </xf>
    <xf numFmtId="0" fontId="0" fillId="0" borderId="0" xfId="0" applyFont="1" applyBorder="1" applyAlignment="1">
      <alignment horizontal="center" vertical="center" wrapText="1"/>
    </xf>
    <xf numFmtId="0" fontId="0" fillId="0" borderId="0" xfId="0" applyFont="1" applyBorder="1" applyAlignment="1">
      <alignment horizontal="center" vertical="center" wrapText="1"/>
    </xf>
    <xf numFmtId="1" fontId="0" fillId="0" borderId="0" xfId="0" applyNumberFormat="1" applyFont="1" applyAlignment="1">
      <alignment horizontal="center"/>
    </xf>
    <xf numFmtId="9" fontId="0" fillId="0" borderId="0" xfId="0" applyNumberFormat="1" applyFont="1" applyAlignment="1">
      <alignment horizontal="center"/>
    </xf>
    <xf numFmtId="9" fontId="0" fillId="0" borderId="0" xfId="0" applyNumberFormat="1" applyFont="1"/>
    <xf numFmtId="9" fontId="0" fillId="0" borderId="0" xfId="58" applyFont="1"/>
    <xf numFmtId="0" fontId="49" fillId="0" borderId="0" xfId="0" applyFont="1"/>
    <xf numFmtId="0" fontId="0" fillId="0" borderId="0" xfId="456" applyFont="1"/>
    <xf numFmtId="0" fontId="6" fillId="0" borderId="0" xfId="456"/>
    <xf numFmtId="0" fontId="6" fillId="0" borderId="0" xfId="456" applyAlignment="1">
      <alignment wrapText="1"/>
    </xf>
    <xf numFmtId="0" fontId="0" fillId="0" borderId="0" xfId="456" applyFont="1" applyAlignment="1">
      <alignment wrapText="1"/>
    </xf>
    <xf numFmtId="10" fontId="0" fillId="0" borderId="0" xfId="0" applyNumberFormat="1"/>
    <xf numFmtId="166" fontId="0" fillId="0" borderId="0" xfId="0" applyNumberFormat="1"/>
    <xf numFmtId="3" fontId="48" fillId="0" borderId="0" xfId="74" applyNumberFormat="1" applyFont="1" applyBorder="1" applyAlignment="1">
      <alignment horizontal="left"/>
    </xf>
    <xf numFmtId="173" fontId="47" fillId="0" borderId="0" xfId="74" quotePrefix="1" applyNumberFormat="1" applyFont="1" applyBorder="1" applyAlignment="1">
      <alignment horizontal="center"/>
    </xf>
    <xf numFmtId="173" fontId="48" fillId="0" borderId="0" xfId="74" quotePrefix="1" applyNumberFormat="1" applyFont="1" applyBorder="1" applyAlignment="1">
      <alignment horizontal="center"/>
    </xf>
    <xf numFmtId="9" fontId="48" fillId="0" borderId="0" xfId="74" quotePrefix="1" applyNumberFormat="1" applyFont="1" applyBorder="1" applyAlignment="1">
      <alignment horizontal="center"/>
    </xf>
    <xf numFmtId="165" fontId="0" fillId="0" borderId="0" xfId="0" applyNumberFormat="1" applyAlignment="1">
      <alignment horizontal="center" vertical="center" wrapText="1"/>
    </xf>
    <xf numFmtId="165" fontId="0" fillId="0" borderId="0" xfId="0" applyNumberFormat="1" applyFont="1" applyAlignment="1">
      <alignment horizontal="center"/>
    </xf>
    <xf numFmtId="0" fontId="40" fillId="0" borderId="0" xfId="0" applyFont="1" applyAlignment="1">
      <alignment horizontal="center" vertical="center"/>
    </xf>
    <xf numFmtId="165" fontId="40" fillId="0" borderId="0" xfId="0" applyNumberFormat="1" applyFont="1"/>
    <xf numFmtId="0" fontId="48" fillId="0" borderId="11" xfId="0" applyFont="1" applyBorder="1" applyAlignment="1">
      <alignment horizontal="center" vertical="center" wrapText="1"/>
    </xf>
    <xf numFmtId="0" fontId="47" fillId="0" borderId="0" xfId="74" applyFont="1" applyBorder="1" applyAlignment="1">
      <alignment horizontal="left"/>
    </xf>
    <xf numFmtId="0" fontId="21" fillId="0" borderId="0" xfId="74" applyAlignment="1">
      <alignment vertical="center" wrapText="1"/>
    </xf>
    <xf numFmtId="165" fontId="47" fillId="0" borderId="0" xfId="74" quotePrefix="1" applyNumberFormat="1" applyFont="1" applyBorder="1" applyAlignment="1">
      <alignment horizontal="center"/>
    </xf>
    <xf numFmtId="166" fontId="47" fillId="0" borderId="0" xfId="74" quotePrefix="1" applyNumberFormat="1" applyFont="1" applyBorder="1" applyAlignment="1">
      <alignment horizontal="center"/>
    </xf>
    <xf numFmtId="9" fontId="21" fillId="0" borderId="0" xfId="74" applyNumberFormat="1"/>
    <xf numFmtId="165" fontId="11" fillId="0" borderId="0" xfId="63" applyNumberFormat="1"/>
    <xf numFmtId="3" fontId="21" fillId="0" borderId="0" xfId="74" applyNumberFormat="1" applyAlignment="1">
      <alignment vertical="center"/>
    </xf>
    <xf numFmtId="177" fontId="21" fillId="0" borderId="0" xfId="74" applyNumberFormat="1" applyAlignment="1">
      <alignment vertical="center"/>
    </xf>
    <xf numFmtId="2" fontId="21" fillId="0" borderId="0" xfId="74" applyNumberFormat="1"/>
    <xf numFmtId="178" fontId="21" fillId="0" borderId="0" xfId="74" applyNumberFormat="1"/>
    <xf numFmtId="165" fontId="40" fillId="0" borderId="0" xfId="0" applyNumberFormat="1" applyFont="1" applyAlignment="1">
      <alignment horizontal="center"/>
    </xf>
    <xf numFmtId="10" fontId="6" fillId="0" borderId="0" xfId="456" applyNumberFormat="1"/>
    <xf numFmtId="0" fontId="0" fillId="0" borderId="0" xfId="0" applyAlignment="1">
      <alignment wrapText="1"/>
    </xf>
    <xf numFmtId="0" fontId="85" fillId="0" borderId="22" xfId="454" applyFont="1" applyBorder="1" applyAlignment="1">
      <alignment horizontal="center"/>
    </xf>
    <xf numFmtId="9" fontId="0" fillId="0" borderId="0" xfId="556" applyFont="1"/>
    <xf numFmtId="165" fontId="0" fillId="0" borderId="0" xfId="556" applyNumberFormat="1" applyFont="1"/>
    <xf numFmtId="0" fontId="85" fillId="0" borderId="23" xfId="454" applyFont="1" applyBorder="1" applyAlignment="1">
      <alignment horizontal="center"/>
    </xf>
    <xf numFmtId="0" fontId="85" fillId="0" borderId="24" xfId="454" applyFont="1" applyBorder="1" applyAlignment="1">
      <alignment horizontal="center"/>
    </xf>
    <xf numFmtId="0" fontId="60" fillId="0" borderId="0" xfId="454" applyFont="1" applyFill="1" applyBorder="1" applyAlignment="1">
      <alignment horizontal="left"/>
    </xf>
    <xf numFmtId="0" fontId="86" fillId="0" borderId="0" xfId="0" applyFont="1" applyAlignment="1">
      <alignment horizontal="center" wrapText="1"/>
    </xf>
    <xf numFmtId="3" fontId="32" fillId="0" borderId="0" xfId="0" applyNumberFormat="1" applyFont="1" applyAlignment="1">
      <alignment horizontal="center"/>
    </xf>
    <xf numFmtId="3" fontId="0" fillId="0" borderId="0" xfId="0" applyNumberFormat="1"/>
    <xf numFmtId="0" fontId="87" fillId="0" borderId="0" xfId="0" applyFont="1"/>
    <xf numFmtId="3" fontId="32" fillId="0" borderId="0" xfId="1001" applyNumberFormat="1" applyFont="1" applyBorder="1" applyAlignment="1">
      <alignment horizontal="center"/>
    </xf>
    <xf numFmtId="10" fontId="87" fillId="0" borderId="0" xfId="0" applyNumberFormat="1" applyFont="1"/>
    <xf numFmtId="3" fontId="88" fillId="0" borderId="25" xfId="0" applyNumberFormat="1" applyFont="1" applyBorder="1"/>
    <xf numFmtId="0" fontId="91" fillId="0" borderId="11" xfId="74" applyFont="1" applyBorder="1" applyAlignment="1">
      <alignment horizontal="center" vertical="center" wrapText="1"/>
    </xf>
    <xf numFmtId="0" fontId="91" fillId="0" borderId="11" xfId="0" applyFont="1" applyBorder="1" applyAlignment="1">
      <alignment horizontal="center" vertical="center" wrapText="1"/>
    </xf>
    <xf numFmtId="0" fontId="91" fillId="0" borderId="0" xfId="74" applyFont="1" applyBorder="1" applyAlignment="1">
      <alignment horizontal="left"/>
    </xf>
    <xf numFmtId="173" fontId="91" fillId="0" borderId="0" xfId="74" quotePrefix="1" applyNumberFormat="1" applyFont="1" applyBorder="1" applyAlignment="1">
      <alignment horizontal="center"/>
    </xf>
    <xf numFmtId="9" fontId="91" fillId="0" borderId="0" xfId="74" quotePrefix="1" applyNumberFormat="1" applyFont="1" applyBorder="1" applyAlignment="1">
      <alignment horizontal="center"/>
    </xf>
    <xf numFmtId="0" fontId="92" fillId="0" borderId="0" xfId="74" applyFont="1" applyBorder="1" applyAlignment="1">
      <alignment horizontal="left"/>
    </xf>
    <xf numFmtId="173" fontId="92" fillId="0" borderId="0" xfId="74" quotePrefix="1" applyNumberFormat="1" applyFont="1" applyBorder="1" applyAlignment="1">
      <alignment horizontal="center"/>
    </xf>
    <xf numFmtId="166" fontId="92" fillId="0" borderId="0" xfId="74" quotePrefix="1" applyNumberFormat="1" applyFont="1" applyBorder="1" applyAlignment="1">
      <alignment horizontal="center"/>
    </xf>
    <xf numFmtId="9" fontId="92" fillId="0" borderId="0" xfId="74" quotePrefix="1" applyNumberFormat="1" applyFont="1" applyBorder="1" applyAlignment="1">
      <alignment horizontal="center"/>
    </xf>
    <xf numFmtId="3" fontId="91" fillId="0" borderId="0" xfId="74" applyNumberFormat="1" applyFont="1" applyBorder="1" applyAlignment="1">
      <alignment horizontal="left"/>
    </xf>
    <xf numFmtId="0" fontId="93" fillId="0" borderId="0" xfId="74" applyFont="1" applyBorder="1" applyAlignment="1">
      <alignment horizontal="left"/>
    </xf>
    <xf numFmtId="173" fontId="93" fillId="0" borderId="0" xfId="74" quotePrefix="1" applyNumberFormat="1" applyFont="1" applyBorder="1" applyAlignment="1">
      <alignment horizontal="center"/>
    </xf>
    <xf numFmtId="9" fontId="93" fillId="0" borderId="0" xfId="74" quotePrefix="1" applyNumberFormat="1" applyFont="1" applyBorder="1" applyAlignment="1">
      <alignment horizontal="center"/>
    </xf>
    <xf numFmtId="2" fontId="93" fillId="0" borderId="0" xfId="74" quotePrefix="1" applyNumberFormat="1" applyFont="1" applyBorder="1" applyAlignment="1">
      <alignment horizontal="center"/>
    </xf>
    <xf numFmtId="3" fontId="92" fillId="0" borderId="0" xfId="74" applyNumberFormat="1" applyFont="1" applyBorder="1" applyAlignment="1">
      <alignment horizontal="left"/>
    </xf>
    <xf numFmtId="165" fontId="92" fillId="0" borderId="0" xfId="74" quotePrefix="1" applyNumberFormat="1" applyFont="1" applyBorder="1" applyAlignment="1">
      <alignment horizontal="center"/>
    </xf>
    <xf numFmtId="0" fontId="72" fillId="0" borderId="0" xfId="454"/>
    <xf numFmtId="0" fontId="89" fillId="0" borderId="11" xfId="74" applyFont="1" applyBorder="1" applyAlignment="1">
      <alignment horizontal="center" vertical="center" wrapText="1"/>
    </xf>
    <xf numFmtId="0" fontId="89" fillId="0" borderId="0" xfId="74" applyFont="1" applyBorder="1" applyAlignment="1">
      <alignment horizontal="left"/>
    </xf>
    <xf numFmtId="173" fontId="89" fillId="0" borderId="0" xfId="74" quotePrefix="1" applyNumberFormat="1" applyFont="1" applyBorder="1" applyAlignment="1">
      <alignment horizontal="center"/>
    </xf>
    <xf numFmtId="9" fontId="89" fillId="0" borderId="0" xfId="74" quotePrefix="1" applyNumberFormat="1" applyFont="1" applyBorder="1" applyAlignment="1">
      <alignment horizontal="center"/>
    </xf>
    <xf numFmtId="0" fontId="96" fillId="0" borderId="0" xfId="74" applyFont="1" applyBorder="1" applyAlignment="1">
      <alignment horizontal="left"/>
    </xf>
    <xf numFmtId="173" fontId="96" fillId="0" borderId="0" xfId="74" quotePrefix="1" applyNumberFormat="1" applyFont="1" applyBorder="1" applyAlignment="1">
      <alignment horizontal="center"/>
    </xf>
    <xf numFmtId="0" fontId="96" fillId="0" borderId="0" xfId="74" applyFont="1" applyBorder="1" applyAlignment="1">
      <alignment horizontal="left" wrapText="1"/>
    </xf>
    <xf numFmtId="3" fontId="96" fillId="0" borderId="0" xfId="74" applyNumberFormat="1" applyFont="1" applyBorder="1" applyAlignment="1">
      <alignment horizontal="left"/>
    </xf>
    <xf numFmtId="166" fontId="96" fillId="0" borderId="0" xfId="74" quotePrefix="1" applyNumberFormat="1" applyFont="1" applyBorder="1" applyAlignment="1">
      <alignment horizontal="center"/>
    </xf>
    <xf numFmtId="0" fontId="4" fillId="0" borderId="23" xfId="0" applyFont="1" applyFill="1" applyBorder="1" applyAlignment="1">
      <alignment horizontal="center"/>
    </xf>
    <xf numFmtId="0" fontId="4" fillId="0" borderId="23" xfId="0" applyFont="1" applyBorder="1" applyAlignment="1">
      <alignment horizontal="center"/>
    </xf>
    <xf numFmtId="0" fontId="4" fillId="0" borderId="26" xfId="0"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xf>
    <xf numFmtId="165" fontId="0" fillId="0" borderId="0" xfId="58" applyNumberFormat="1" applyFont="1"/>
    <xf numFmtId="0" fontId="98" fillId="0" borderId="0" xfId="0" applyFont="1" applyAlignment="1">
      <alignment wrapText="1"/>
    </xf>
    <xf numFmtId="165" fontId="98" fillId="0" borderId="0" xfId="58" applyNumberFormat="1" applyFont="1" applyAlignment="1">
      <alignment horizontal="center"/>
    </xf>
    <xf numFmtId="9" fontId="49" fillId="0" borderId="0" xfId="58" applyFont="1"/>
    <xf numFmtId="165" fontId="49" fillId="0" borderId="0" xfId="0" applyNumberFormat="1" applyFont="1"/>
    <xf numFmtId="165" fontId="49" fillId="0" borderId="0" xfId="0" applyNumberFormat="1" applyFont="1" applyAlignment="1">
      <alignment horizontal="center"/>
    </xf>
    <xf numFmtId="0" fontId="40" fillId="0" borderId="0" xfId="0" applyFont="1"/>
    <xf numFmtId="165" fontId="98" fillId="0" borderId="0" xfId="58" applyNumberFormat="1" applyFont="1"/>
    <xf numFmtId="0" fontId="98" fillId="0" borderId="0" xfId="0" applyFont="1"/>
    <xf numFmtId="0" fontId="40" fillId="0" borderId="0" xfId="0" applyFont="1" applyAlignment="1">
      <alignment wrapText="1"/>
    </xf>
    <xf numFmtId="165" fontId="98" fillId="0" borderId="0" xfId="0" applyNumberFormat="1" applyFont="1"/>
    <xf numFmtId="9" fontId="0" fillId="0" borderId="0" xfId="58" applyNumberFormat="1" applyFont="1"/>
    <xf numFmtId="1" fontId="0" fillId="0" borderId="0" xfId="0" applyNumberFormat="1"/>
    <xf numFmtId="0" fontId="46" fillId="0" borderId="10" xfId="74" applyFont="1" applyBorder="1"/>
    <xf numFmtId="0" fontId="48" fillId="0" borderId="28" xfId="74" applyFont="1" applyBorder="1" applyAlignment="1">
      <alignment horizontal="center" vertical="center" wrapText="1"/>
    </xf>
    <xf numFmtId="173" fontId="47" fillId="0" borderId="29" xfId="74" quotePrefix="1" applyNumberFormat="1" applyFont="1" applyBorder="1" applyAlignment="1">
      <alignment horizontal="center"/>
    </xf>
    <xf numFmtId="1" fontId="47" fillId="0" borderId="0" xfId="74" quotePrefix="1" applyNumberFormat="1" applyFont="1" applyBorder="1" applyAlignment="1">
      <alignment horizontal="center"/>
    </xf>
    <xf numFmtId="3" fontId="47" fillId="0" borderId="0" xfId="74" quotePrefix="1" applyNumberFormat="1" applyFont="1" applyBorder="1" applyAlignment="1">
      <alignment horizontal="center"/>
    </xf>
    <xf numFmtId="9" fontId="47" fillId="0" borderId="0" xfId="74" applyNumberFormat="1" applyFont="1" applyBorder="1" applyAlignment="1">
      <alignment horizontal="center"/>
    </xf>
    <xf numFmtId="9" fontId="47" fillId="0" borderId="0" xfId="74" applyNumberFormat="1" applyFont="1" applyBorder="1" applyAlignment="1">
      <alignment horizontal="center" wrapText="1"/>
    </xf>
    <xf numFmtId="3" fontId="47" fillId="0" borderId="0" xfId="74" applyNumberFormat="1" applyFont="1" applyBorder="1" applyAlignment="1">
      <alignment horizontal="center"/>
    </xf>
    <xf numFmtId="0" fontId="48" fillId="0" borderId="0" xfId="74" applyFont="1" applyBorder="1" applyAlignment="1">
      <alignment horizontal="center"/>
    </xf>
    <xf numFmtId="3" fontId="48" fillId="0" borderId="0" xfId="74" applyNumberFormat="1" applyFont="1" applyBorder="1" applyAlignment="1">
      <alignment horizontal="center"/>
    </xf>
    <xf numFmtId="0" fontId="21" fillId="0" borderId="0" xfId="74" applyBorder="1"/>
    <xf numFmtId="0" fontId="48" fillId="0" borderId="0" xfId="74" applyFont="1" applyBorder="1" applyAlignment="1">
      <alignment horizontal="center" vertical="center" wrapText="1"/>
    </xf>
    <xf numFmtId="3" fontId="48" fillId="0" borderId="0" xfId="74" quotePrefix="1" applyNumberFormat="1" applyFont="1" applyBorder="1" applyAlignment="1">
      <alignment horizontal="center"/>
    </xf>
    <xf numFmtId="165" fontId="48" fillId="0" borderId="0" xfId="74" quotePrefix="1" applyNumberFormat="1" applyFont="1" applyBorder="1" applyAlignment="1">
      <alignment horizontal="center"/>
    </xf>
    <xf numFmtId="0" fontId="47" fillId="0" borderId="0" xfId="74" quotePrefix="1" applyFont="1" applyBorder="1" applyAlignment="1">
      <alignment horizontal="center"/>
    </xf>
    <xf numFmtId="165" fontId="0" fillId="0" borderId="0" xfId="556" applyNumberFormat="1" applyFont="1" applyBorder="1" applyAlignment="1">
      <alignment horizontal="center"/>
    </xf>
    <xf numFmtId="0" fontId="6" fillId="0" borderId="0" xfId="0" applyFont="1" applyBorder="1" applyAlignment="1">
      <alignment horizontal="center"/>
    </xf>
    <xf numFmtId="165" fontId="0" fillId="0" borderId="0" xfId="556" applyNumberFormat="1" applyFont="1" applyAlignment="1">
      <alignment horizontal="center"/>
    </xf>
    <xf numFmtId="0" fontId="6" fillId="0" borderId="0" xfId="0" applyFont="1"/>
    <xf numFmtId="0" fontId="6" fillId="0" borderId="0" xfId="0" applyFont="1" applyBorder="1"/>
    <xf numFmtId="0" fontId="43" fillId="0" borderId="0" xfId="0" applyFont="1" applyBorder="1" applyAlignment="1">
      <alignment horizontal="center" vertical="center" wrapText="1"/>
    </xf>
    <xf numFmtId="165" fontId="43"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6"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Alignment="1">
      <alignment vertical="center" wrapText="1"/>
    </xf>
    <xf numFmtId="0" fontId="0" fillId="0" borderId="0" xfId="0" applyFont="1" applyFill="1" applyBorder="1" applyAlignment="1">
      <alignment horizontal="center" vertical="center" wrapText="1"/>
    </xf>
    <xf numFmtId="0" fontId="0" fillId="0" borderId="0" xfId="0" applyBorder="1" applyAlignment="1">
      <alignment vertical="center" wrapText="1"/>
    </xf>
    <xf numFmtId="0" fontId="40" fillId="0" borderId="0" xfId="0" applyFont="1" applyBorder="1" applyAlignment="1">
      <alignment horizontal="center" vertical="center" wrapText="1"/>
    </xf>
    <xf numFmtId="0" fontId="0" fillId="0" borderId="0" xfId="0" applyFont="1" applyFill="1" applyBorder="1" applyAlignment="1">
      <alignment horizontal="center"/>
    </xf>
    <xf numFmtId="0" fontId="2" fillId="0" borderId="0" xfId="1221"/>
    <xf numFmtId="14" fontId="0" fillId="0" borderId="0" xfId="0" applyNumberFormat="1"/>
    <xf numFmtId="2" fontId="2" fillId="0" borderId="0" xfId="1221" applyNumberFormat="1"/>
    <xf numFmtId="165" fontId="0" fillId="51" borderId="0" xfId="58" applyNumberFormat="1" applyFont="1" applyFill="1"/>
    <xf numFmtId="0" fontId="0" fillId="51" borderId="0" xfId="0" applyFill="1"/>
    <xf numFmtId="2" fontId="0" fillId="0" borderId="0" xfId="0" applyNumberFormat="1"/>
    <xf numFmtId="0" fontId="40" fillId="0" borderId="0" xfId="0" applyFont="1" applyBorder="1" applyAlignment="1">
      <alignment horizontal="center" vertical="center" wrapText="1"/>
    </xf>
    <xf numFmtId="0" fontId="84" fillId="0" borderId="0" xfId="74" applyFont="1" applyAlignment="1">
      <alignment horizontal="center" vertical="center"/>
    </xf>
    <xf numFmtId="0" fontId="82" fillId="0" borderId="0" xfId="74" quotePrefix="1" applyFont="1" applyBorder="1" applyAlignment="1">
      <alignment horizontal="justify" vertical="center" wrapText="1"/>
    </xf>
    <xf numFmtId="0" fontId="48" fillId="0" borderId="0" xfId="74" applyFont="1" applyAlignment="1">
      <alignment horizontal="center" vertical="center"/>
    </xf>
    <xf numFmtId="0" fontId="82" fillId="0" borderId="0" xfId="74" quotePrefix="1" applyFont="1" applyBorder="1" applyAlignment="1">
      <alignment horizontal="left" vertical="center" wrapText="1"/>
    </xf>
    <xf numFmtId="0" fontId="84" fillId="0" borderId="0" xfId="74" applyFont="1" applyAlignment="1">
      <alignment horizontal="center" vertical="center"/>
    </xf>
    <xf numFmtId="0" fontId="82" fillId="0" borderId="0" xfId="74" quotePrefix="1" applyFont="1" applyBorder="1" applyAlignment="1">
      <alignment horizontal="justify" vertical="center" wrapText="1"/>
    </xf>
    <xf numFmtId="0" fontId="95" fillId="0" borderId="0" xfId="74" applyFont="1" applyAlignment="1">
      <alignment horizontal="center" vertical="center"/>
    </xf>
    <xf numFmtId="0" fontId="0" fillId="0" borderId="0" xfId="0" applyAlignment="1"/>
    <xf numFmtId="0" fontId="40" fillId="0" borderId="0" xfId="0" applyFont="1" applyAlignment="1">
      <alignment horizontal="center" vertical="center"/>
    </xf>
    <xf numFmtId="0" fontId="40" fillId="0" borderId="0" xfId="0" applyFont="1" applyBorder="1" applyAlignment="1">
      <alignment horizontal="center" vertical="center" wrapText="1"/>
    </xf>
    <xf numFmtId="0" fontId="40" fillId="0" borderId="0" xfId="0" applyFont="1" applyAlignment="1">
      <alignment horizontal="center" vertical="center" wrapText="1"/>
    </xf>
    <xf numFmtId="0" fontId="94" fillId="0" borderId="0" xfId="74" applyFont="1" applyAlignment="1">
      <alignment horizontal="center" vertical="center"/>
    </xf>
    <xf numFmtId="0" fontId="90" fillId="0" borderId="0" xfId="74" quotePrefix="1" applyFont="1" applyBorder="1" applyAlignment="1">
      <alignment horizontal="justify" vertical="center" wrapText="1"/>
    </xf>
    <xf numFmtId="0" fontId="97" fillId="0" borderId="0" xfId="74" applyFont="1" applyAlignment="1">
      <alignment horizontal="center" vertical="center"/>
    </xf>
    <xf numFmtId="0" fontId="0" fillId="0" borderId="0" xfId="0" applyFont="1" applyBorder="1" applyAlignment="1">
      <alignment horizontal="center" vertical="center" wrapText="1"/>
    </xf>
    <xf numFmtId="0" fontId="8" fillId="0" borderId="0" xfId="0" applyFont="1" applyBorder="1" applyAlignment="1">
      <alignment horizontal="center" vertical="center" wrapText="1"/>
    </xf>
    <xf numFmtId="0" fontId="9" fillId="0" borderId="0" xfId="41" applyFont="1" applyFill="1" applyBorder="1" applyAlignment="1">
      <alignment horizontal="center" vertical="center" wrapText="1"/>
    </xf>
    <xf numFmtId="0" fontId="7" fillId="0" borderId="0" xfId="41" applyFont="1" applyFill="1" applyBorder="1" applyAlignment="1">
      <alignment horizontal="center" vertical="center" wrapText="1"/>
    </xf>
  </cellXfs>
  <cellStyles count="1380">
    <cellStyle name="20% - Accent1" xfId="1" xr:uid="{00000000-0005-0000-0000-000000000000}"/>
    <cellStyle name="20% - Accent1 2" xfId="328" xr:uid="{00000000-0005-0000-0000-000001000000}"/>
    <cellStyle name="20% - Accent2" xfId="2" xr:uid="{00000000-0005-0000-0000-000002000000}"/>
    <cellStyle name="20% - Accent2 2" xfId="329" xr:uid="{00000000-0005-0000-0000-000003000000}"/>
    <cellStyle name="20% - Accent3" xfId="3" xr:uid="{00000000-0005-0000-0000-000004000000}"/>
    <cellStyle name="20% - Accent3 2" xfId="330" xr:uid="{00000000-0005-0000-0000-000005000000}"/>
    <cellStyle name="20% - Accent4" xfId="4" xr:uid="{00000000-0005-0000-0000-000006000000}"/>
    <cellStyle name="20% - Accent4 2" xfId="331" xr:uid="{00000000-0005-0000-0000-000007000000}"/>
    <cellStyle name="20% - Accent5" xfId="5" xr:uid="{00000000-0005-0000-0000-000008000000}"/>
    <cellStyle name="20% - Accent5 2" xfId="332" xr:uid="{00000000-0005-0000-0000-000009000000}"/>
    <cellStyle name="20% - Accent6" xfId="6" xr:uid="{00000000-0005-0000-0000-00000A000000}"/>
    <cellStyle name="20% - Accent6 2" xfId="333" xr:uid="{00000000-0005-0000-0000-00000B000000}"/>
    <cellStyle name="40% - Accent1" xfId="7" xr:uid="{00000000-0005-0000-0000-00000C000000}"/>
    <cellStyle name="40% - Accent1 2" xfId="334" xr:uid="{00000000-0005-0000-0000-00000D000000}"/>
    <cellStyle name="40% - Accent2" xfId="8" xr:uid="{00000000-0005-0000-0000-00000E000000}"/>
    <cellStyle name="40% - Accent2 2" xfId="335" xr:uid="{00000000-0005-0000-0000-00000F000000}"/>
    <cellStyle name="40% - Accent3" xfId="9" xr:uid="{00000000-0005-0000-0000-000010000000}"/>
    <cellStyle name="40% - Accent3 2" xfId="336" xr:uid="{00000000-0005-0000-0000-000011000000}"/>
    <cellStyle name="40% - Accent4" xfId="10" xr:uid="{00000000-0005-0000-0000-000012000000}"/>
    <cellStyle name="40% - Accent4 2" xfId="337" xr:uid="{00000000-0005-0000-0000-000013000000}"/>
    <cellStyle name="40% - Accent5" xfId="11" xr:uid="{00000000-0005-0000-0000-000014000000}"/>
    <cellStyle name="40% - Accent5 2" xfId="338" xr:uid="{00000000-0005-0000-0000-000015000000}"/>
    <cellStyle name="40% - Accent6" xfId="12" xr:uid="{00000000-0005-0000-0000-000016000000}"/>
    <cellStyle name="40% - Accent6 2" xfId="339" xr:uid="{00000000-0005-0000-0000-000017000000}"/>
    <cellStyle name="60% - Accent1" xfId="13" xr:uid="{00000000-0005-0000-0000-000018000000}"/>
    <cellStyle name="60% - Accent1 2" xfId="340" xr:uid="{00000000-0005-0000-0000-000019000000}"/>
    <cellStyle name="60% - Accent2" xfId="14" xr:uid="{00000000-0005-0000-0000-00001A000000}"/>
    <cellStyle name="60% - Accent2 2" xfId="341" xr:uid="{00000000-0005-0000-0000-00001B000000}"/>
    <cellStyle name="60% - Accent3" xfId="15" xr:uid="{00000000-0005-0000-0000-00001C000000}"/>
    <cellStyle name="60% - Accent3 2" xfId="342" xr:uid="{00000000-0005-0000-0000-00001D000000}"/>
    <cellStyle name="60% - Accent4" xfId="16" xr:uid="{00000000-0005-0000-0000-00001E000000}"/>
    <cellStyle name="60% - Accent4 2" xfId="343" xr:uid="{00000000-0005-0000-0000-00001F000000}"/>
    <cellStyle name="60% - Accent5" xfId="17" xr:uid="{00000000-0005-0000-0000-000020000000}"/>
    <cellStyle name="60% - Accent5 2" xfId="344" xr:uid="{00000000-0005-0000-0000-000021000000}"/>
    <cellStyle name="60% - Accent6" xfId="18" xr:uid="{00000000-0005-0000-0000-000022000000}"/>
    <cellStyle name="60% - Accent6 2" xfId="345" xr:uid="{00000000-0005-0000-0000-000023000000}"/>
    <cellStyle name="Accent1 2" xfId="346" xr:uid="{00000000-0005-0000-0000-000024000000}"/>
    <cellStyle name="Accent2 2" xfId="347" xr:uid="{00000000-0005-0000-0000-000025000000}"/>
    <cellStyle name="Accent3 2" xfId="348" xr:uid="{00000000-0005-0000-0000-000026000000}"/>
    <cellStyle name="Accent4 2" xfId="349" xr:uid="{00000000-0005-0000-0000-000027000000}"/>
    <cellStyle name="Accent5 2" xfId="350" xr:uid="{00000000-0005-0000-0000-000028000000}"/>
    <cellStyle name="Accent6 2" xfId="351" xr:uid="{00000000-0005-0000-0000-000029000000}"/>
    <cellStyle name="Bad" xfId="19" xr:uid="{00000000-0005-0000-0000-00002A000000}"/>
    <cellStyle name="Bad 2" xfId="352" xr:uid="{00000000-0005-0000-0000-00002B000000}"/>
    <cellStyle name="caché" xfId="353" xr:uid="{00000000-0005-0000-0000-00002C000000}"/>
    <cellStyle name="Calculation" xfId="20" xr:uid="{00000000-0005-0000-0000-00002D000000}"/>
    <cellStyle name="Calculation 2" xfId="354" xr:uid="{00000000-0005-0000-0000-00002E000000}"/>
    <cellStyle name="Check Cell" xfId="21" xr:uid="{00000000-0005-0000-0000-00002F000000}"/>
    <cellStyle name="Check Cell 2" xfId="355" xr:uid="{00000000-0005-0000-0000-000030000000}"/>
    <cellStyle name="Comma 10" xfId="356" xr:uid="{00000000-0005-0000-0000-000031000000}"/>
    <cellStyle name="Comma 10 2" xfId="357" xr:uid="{00000000-0005-0000-0000-000032000000}"/>
    <cellStyle name="Comma 11" xfId="358" xr:uid="{00000000-0005-0000-0000-000033000000}"/>
    <cellStyle name="Comma 11 2" xfId="359" xr:uid="{00000000-0005-0000-0000-000034000000}"/>
    <cellStyle name="Comma 12" xfId="360" xr:uid="{00000000-0005-0000-0000-000035000000}"/>
    <cellStyle name="Comma 12 2" xfId="361" xr:uid="{00000000-0005-0000-0000-000036000000}"/>
    <cellStyle name="Comma 13" xfId="362" xr:uid="{00000000-0005-0000-0000-000037000000}"/>
    <cellStyle name="Comma 14" xfId="363" xr:uid="{00000000-0005-0000-0000-000038000000}"/>
    <cellStyle name="Comma 15" xfId="364" xr:uid="{00000000-0005-0000-0000-000039000000}"/>
    <cellStyle name="Comma 16" xfId="365" xr:uid="{00000000-0005-0000-0000-00003A000000}"/>
    <cellStyle name="Comma 2" xfId="366" xr:uid="{00000000-0005-0000-0000-00003B000000}"/>
    <cellStyle name="Comma 2 2" xfId="367" xr:uid="{00000000-0005-0000-0000-00003C000000}"/>
    <cellStyle name="Comma 2 2 2" xfId="368" xr:uid="{00000000-0005-0000-0000-00003D000000}"/>
    <cellStyle name="Comma 2 2 2 2" xfId="369" xr:uid="{00000000-0005-0000-0000-00003E000000}"/>
    <cellStyle name="Comma 2 2 2 2 2" xfId="370" xr:uid="{00000000-0005-0000-0000-00003F000000}"/>
    <cellStyle name="Comma 2 2 2 3" xfId="371" xr:uid="{00000000-0005-0000-0000-000040000000}"/>
    <cellStyle name="Comma 2 2 3" xfId="372" xr:uid="{00000000-0005-0000-0000-000041000000}"/>
    <cellStyle name="Comma 2 3" xfId="373" xr:uid="{00000000-0005-0000-0000-000042000000}"/>
    <cellStyle name="Comma 2 3 2" xfId="374" xr:uid="{00000000-0005-0000-0000-000043000000}"/>
    <cellStyle name="Comma 2 4" xfId="375" xr:uid="{00000000-0005-0000-0000-000044000000}"/>
    <cellStyle name="Comma 3" xfId="376" xr:uid="{00000000-0005-0000-0000-000045000000}"/>
    <cellStyle name="Comma 3 2" xfId="377" xr:uid="{00000000-0005-0000-0000-000046000000}"/>
    <cellStyle name="Comma 4" xfId="378" xr:uid="{00000000-0005-0000-0000-000047000000}"/>
    <cellStyle name="Comma 4 2" xfId="379" xr:uid="{00000000-0005-0000-0000-000048000000}"/>
    <cellStyle name="Comma 5" xfId="380" xr:uid="{00000000-0005-0000-0000-000049000000}"/>
    <cellStyle name="Comma 5 2" xfId="381" xr:uid="{00000000-0005-0000-0000-00004A000000}"/>
    <cellStyle name="Comma 5 3" xfId="382" xr:uid="{00000000-0005-0000-0000-00004B000000}"/>
    <cellStyle name="Comma 6" xfId="383" xr:uid="{00000000-0005-0000-0000-00004C000000}"/>
    <cellStyle name="Comma 6 2" xfId="384" xr:uid="{00000000-0005-0000-0000-00004D000000}"/>
    <cellStyle name="Comma 7" xfId="385" xr:uid="{00000000-0005-0000-0000-00004E000000}"/>
    <cellStyle name="Comma 7 2" xfId="386" xr:uid="{00000000-0005-0000-0000-00004F000000}"/>
    <cellStyle name="Comma 8" xfId="387" xr:uid="{00000000-0005-0000-0000-000050000000}"/>
    <cellStyle name="Comma 9" xfId="388" xr:uid="{00000000-0005-0000-0000-000051000000}"/>
    <cellStyle name="Comma(0)" xfId="389" xr:uid="{00000000-0005-0000-0000-000052000000}"/>
    <cellStyle name="Comma(3)" xfId="390" xr:uid="{00000000-0005-0000-0000-000053000000}"/>
    <cellStyle name="Comma[0]" xfId="391" xr:uid="{00000000-0005-0000-0000-000054000000}"/>
    <cellStyle name="Comma[1]" xfId="392" xr:uid="{00000000-0005-0000-0000-000055000000}"/>
    <cellStyle name="Comma[2]__" xfId="393" xr:uid="{00000000-0005-0000-0000-000056000000}"/>
    <cellStyle name="Comma[3]" xfId="394" xr:uid="{00000000-0005-0000-0000-000057000000}"/>
    <cellStyle name="Comma0" xfId="395" xr:uid="{00000000-0005-0000-0000-000058000000}"/>
    <cellStyle name="Commentaire" xfId="59" xr:uid="{00000000-0005-0000-0000-000059000000}"/>
    <cellStyle name="Currency 2" xfId="396" xr:uid="{00000000-0005-0000-0000-00005A000000}"/>
    <cellStyle name="Currency0" xfId="397" xr:uid="{00000000-0005-0000-0000-00005B000000}"/>
    <cellStyle name="Date" xfId="22" xr:uid="{00000000-0005-0000-0000-00005C000000}"/>
    <cellStyle name="Date 2" xfId="398" xr:uid="{00000000-0005-0000-0000-00005D000000}"/>
    <cellStyle name="Dezimal_03-09-03" xfId="399" xr:uid="{00000000-0005-0000-0000-00005E000000}"/>
    <cellStyle name="En-tête 1" xfId="23" xr:uid="{00000000-0005-0000-0000-00005F000000}"/>
    <cellStyle name="En-tête 1 2" xfId="400" xr:uid="{00000000-0005-0000-0000-000060000000}"/>
    <cellStyle name="En-tête 2" xfId="24" xr:uid="{00000000-0005-0000-0000-000061000000}"/>
    <cellStyle name="En-tête 2 2" xfId="401" xr:uid="{00000000-0005-0000-0000-000062000000}"/>
    <cellStyle name="Explanatory Text" xfId="25" xr:uid="{00000000-0005-0000-0000-000063000000}"/>
    <cellStyle name="Explanatory Text 2" xfId="402" xr:uid="{00000000-0005-0000-0000-000064000000}"/>
    <cellStyle name="Financier0" xfId="26" xr:uid="{00000000-0005-0000-0000-000065000000}"/>
    <cellStyle name="Financier0 2" xfId="403" xr:uid="{00000000-0005-0000-0000-000066000000}"/>
    <cellStyle name="Fixed" xfId="404" xr:uid="{00000000-0005-0000-0000-000067000000}"/>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Good" xfId="27" xr:uid="{00000000-0005-0000-0000-00005A020000}"/>
    <cellStyle name="Good 2" xfId="405" xr:uid="{00000000-0005-0000-0000-00005B020000}"/>
    <cellStyle name="Heading 1" xfId="28" xr:uid="{00000000-0005-0000-0000-00005C020000}"/>
    <cellStyle name="Heading 1 2" xfId="406" xr:uid="{00000000-0005-0000-0000-00005D020000}"/>
    <cellStyle name="Heading 2" xfId="29" xr:uid="{00000000-0005-0000-0000-00005E020000}"/>
    <cellStyle name="Heading 2 2" xfId="407" xr:uid="{00000000-0005-0000-0000-00005F020000}"/>
    <cellStyle name="Heading 3" xfId="30" xr:uid="{00000000-0005-0000-0000-000060020000}"/>
    <cellStyle name="Heading 3 2" xfId="408" xr:uid="{00000000-0005-0000-0000-000061020000}"/>
    <cellStyle name="Heading 4" xfId="31" xr:uid="{00000000-0005-0000-0000-000062020000}"/>
    <cellStyle name="Heading 4 2" xfId="409" xr:uid="{00000000-0005-0000-0000-000063020000}"/>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2" xfId="410" xr:uid="{00000000-0005-0000-0000-000056040000}"/>
    <cellStyle name="Input" xfId="32" xr:uid="{00000000-0005-0000-0000-000057040000}"/>
    <cellStyle name="Input 2" xfId="411" xr:uid="{00000000-0005-0000-0000-000058040000}"/>
    <cellStyle name="Lien hypertexte 2" xfId="33" xr:uid="{00000000-0005-0000-0000-000059040000}"/>
    <cellStyle name="Lien hypertexte 3" xfId="412" xr:uid="{00000000-0005-0000-0000-00005A040000}"/>
    <cellStyle name="Linked Cell" xfId="34" xr:uid="{00000000-0005-0000-0000-00005B040000}"/>
    <cellStyle name="Linked Cell 2" xfId="413" xr:uid="{00000000-0005-0000-0000-00005C040000}"/>
    <cellStyle name="Milliers 2" xfId="414" xr:uid="{00000000-0005-0000-0000-00005D040000}"/>
    <cellStyle name="Milliers 3" xfId="415" xr:uid="{00000000-0005-0000-0000-00005E040000}"/>
    <cellStyle name="Monétaire0" xfId="35" xr:uid="{00000000-0005-0000-0000-00005F040000}"/>
    <cellStyle name="Monétaire0 2" xfId="416" xr:uid="{00000000-0005-0000-0000-000060040000}"/>
    <cellStyle name="Motif" xfId="36" xr:uid="{00000000-0005-0000-0000-000061040000}"/>
    <cellStyle name="Neutral" xfId="37" xr:uid="{00000000-0005-0000-0000-000062040000}"/>
    <cellStyle name="Neutral 2" xfId="417" xr:uid="{00000000-0005-0000-0000-000063040000}"/>
    <cellStyle name="Normaali_Eduskuntavaalit" xfId="418" xr:uid="{00000000-0005-0000-0000-000064040000}"/>
    <cellStyle name="Normal" xfId="0" builtinId="0"/>
    <cellStyle name="Normal 10" xfId="419" xr:uid="{00000000-0005-0000-0000-000066040000}"/>
    <cellStyle name="Normal 10 2" xfId="420" xr:uid="{00000000-0005-0000-0000-000067040000}"/>
    <cellStyle name="Normal 10 2 2" xfId="421" xr:uid="{00000000-0005-0000-0000-000068040000}"/>
    <cellStyle name="Normal 10 3" xfId="422" xr:uid="{00000000-0005-0000-0000-000069040000}"/>
    <cellStyle name="Normal 10 3 2" xfId="423" xr:uid="{00000000-0005-0000-0000-00006A040000}"/>
    <cellStyle name="Normal 10 4" xfId="424" xr:uid="{00000000-0005-0000-0000-00006B040000}"/>
    <cellStyle name="Normal 10 4 2" xfId="425" xr:uid="{00000000-0005-0000-0000-00006C040000}"/>
    <cellStyle name="Normal 10 5" xfId="426" xr:uid="{00000000-0005-0000-0000-00006D040000}"/>
    <cellStyle name="Normal 11" xfId="427" xr:uid="{00000000-0005-0000-0000-00006E040000}"/>
    <cellStyle name="Normal 11 2" xfId="428" xr:uid="{00000000-0005-0000-0000-00006F040000}"/>
    <cellStyle name="Normal 11 2 2" xfId="429" xr:uid="{00000000-0005-0000-0000-000070040000}"/>
    <cellStyle name="Normal 11 3" xfId="430" xr:uid="{00000000-0005-0000-0000-000071040000}"/>
    <cellStyle name="Normal 11 4" xfId="431" xr:uid="{00000000-0005-0000-0000-000072040000}"/>
    <cellStyle name="Normal 12" xfId="432" xr:uid="{00000000-0005-0000-0000-000073040000}"/>
    <cellStyle name="Normal 12 2" xfId="433" xr:uid="{00000000-0005-0000-0000-000074040000}"/>
    <cellStyle name="Normal 12 2 2" xfId="434" xr:uid="{00000000-0005-0000-0000-000075040000}"/>
    <cellStyle name="Normal 12 3" xfId="435" xr:uid="{00000000-0005-0000-0000-000076040000}"/>
    <cellStyle name="Normal 13" xfId="436" xr:uid="{00000000-0005-0000-0000-000077040000}"/>
    <cellStyle name="Normal 13 2" xfId="437" xr:uid="{00000000-0005-0000-0000-000078040000}"/>
    <cellStyle name="Normal 13 3" xfId="438" xr:uid="{00000000-0005-0000-0000-000079040000}"/>
    <cellStyle name="Normal 13 4" xfId="439" xr:uid="{00000000-0005-0000-0000-00007A040000}"/>
    <cellStyle name="Normal 14" xfId="440" xr:uid="{00000000-0005-0000-0000-00007B040000}"/>
    <cellStyle name="Normal 15" xfId="441" xr:uid="{00000000-0005-0000-0000-00007C040000}"/>
    <cellStyle name="Normal 15 2" xfId="442" xr:uid="{00000000-0005-0000-0000-00007D040000}"/>
    <cellStyle name="Normal 15 2 2" xfId="443" xr:uid="{00000000-0005-0000-0000-00007E040000}"/>
    <cellStyle name="Normal 15 3" xfId="444" xr:uid="{00000000-0005-0000-0000-00007F040000}"/>
    <cellStyle name="Normal 15 4" xfId="445" xr:uid="{00000000-0005-0000-0000-000080040000}"/>
    <cellStyle name="Normal 16" xfId="446" xr:uid="{00000000-0005-0000-0000-000081040000}"/>
    <cellStyle name="Normal 16 2" xfId="447" xr:uid="{00000000-0005-0000-0000-000082040000}"/>
    <cellStyle name="Normal 16 2 2" xfId="978" xr:uid="{00000000-0005-0000-0000-000083040000}"/>
    <cellStyle name="Normal 17" xfId="448" xr:uid="{00000000-0005-0000-0000-000084040000}"/>
    <cellStyle name="Normal 18" xfId="449" xr:uid="{00000000-0005-0000-0000-000085040000}"/>
    <cellStyle name="Normal 19" xfId="450" xr:uid="{00000000-0005-0000-0000-000086040000}"/>
    <cellStyle name="Normal 2" xfId="38" xr:uid="{00000000-0005-0000-0000-000087040000}"/>
    <cellStyle name="Normal 2 2" xfId="39" xr:uid="{00000000-0005-0000-0000-000088040000}"/>
    <cellStyle name="Normal 2 2 2" xfId="74" xr:uid="{00000000-0005-0000-0000-000089040000}"/>
    <cellStyle name="Normal 2 2 3" xfId="451" xr:uid="{00000000-0005-0000-0000-00008A040000}"/>
    <cellStyle name="Normal 2 3" xfId="40" xr:uid="{00000000-0005-0000-0000-00008B040000}"/>
    <cellStyle name="Normal 2 4" xfId="57" xr:uid="{00000000-0005-0000-0000-00008C040000}"/>
    <cellStyle name="Normal 2 4 2" xfId="452" xr:uid="{00000000-0005-0000-0000-00008D040000}"/>
    <cellStyle name="Normal 2 4 3" xfId="453" xr:uid="{00000000-0005-0000-0000-00008E040000}"/>
    <cellStyle name="Normal 2 5" xfId="454" xr:uid="{00000000-0005-0000-0000-00008F040000}"/>
    <cellStyle name="Normal 2 6" xfId="455" xr:uid="{00000000-0005-0000-0000-000090040000}"/>
    <cellStyle name="Normal 2 7" xfId="456" xr:uid="{00000000-0005-0000-0000-000091040000}"/>
    <cellStyle name="Normal 2_AccumulationEquation" xfId="41" xr:uid="{00000000-0005-0000-0000-000092040000}"/>
    <cellStyle name="Normal 20" xfId="457" xr:uid="{00000000-0005-0000-0000-000093040000}"/>
    <cellStyle name="Normal 20 2" xfId="458" xr:uid="{00000000-0005-0000-0000-000094040000}"/>
    <cellStyle name="Normal 21" xfId="459" xr:uid="{00000000-0005-0000-0000-000095040000}"/>
    <cellStyle name="Normal 21 2" xfId="460" xr:uid="{00000000-0005-0000-0000-000096040000}"/>
    <cellStyle name="Normal 22" xfId="461" xr:uid="{00000000-0005-0000-0000-000097040000}"/>
    <cellStyle name="Normal 22 2" xfId="462" xr:uid="{00000000-0005-0000-0000-000098040000}"/>
    <cellStyle name="Normal 23" xfId="463" xr:uid="{00000000-0005-0000-0000-000099040000}"/>
    <cellStyle name="Normal 23 2" xfId="464" xr:uid="{00000000-0005-0000-0000-00009A040000}"/>
    <cellStyle name="Normal 24" xfId="465" xr:uid="{00000000-0005-0000-0000-00009B040000}"/>
    <cellStyle name="Normal 24 2" xfId="466" xr:uid="{00000000-0005-0000-0000-00009C040000}"/>
    <cellStyle name="Normal 25" xfId="467" xr:uid="{00000000-0005-0000-0000-00009D040000}"/>
    <cellStyle name="Normal 25 2" xfId="468" xr:uid="{00000000-0005-0000-0000-00009E040000}"/>
    <cellStyle name="Normal 26" xfId="469" xr:uid="{00000000-0005-0000-0000-00009F040000}"/>
    <cellStyle name="Normal 27" xfId="470" xr:uid="{00000000-0005-0000-0000-0000A0040000}"/>
    <cellStyle name="Normal 27 2" xfId="471" xr:uid="{00000000-0005-0000-0000-0000A1040000}"/>
    <cellStyle name="Normal 28" xfId="472" xr:uid="{00000000-0005-0000-0000-0000A2040000}"/>
    <cellStyle name="Normal 28 2" xfId="473" xr:uid="{00000000-0005-0000-0000-0000A3040000}"/>
    <cellStyle name="Normal 29" xfId="474" xr:uid="{00000000-0005-0000-0000-0000A4040000}"/>
    <cellStyle name="Normal 29 2" xfId="475" xr:uid="{00000000-0005-0000-0000-0000A5040000}"/>
    <cellStyle name="Normal 3" xfId="42" xr:uid="{00000000-0005-0000-0000-0000A6040000}"/>
    <cellStyle name="Normal 3 10" xfId="476" xr:uid="{00000000-0005-0000-0000-0000A7040000}"/>
    <cellStyle name="Normal 3 2" xfId="60" xr:uid="{00000000-0005-0000-0000-0000A8040000}"/>
    <cellStyle name="Normal 3 2 2" xfId="477" xr:uid="{00000000-0005-0000-0000-0000A9040000}"/>
    <cellStyle name="Normal 3 2 2 2" xfId="478" xr:uid="{00000000-0005-0000-0000-0000AA040000}"/>
    <cellStyle name="Normal 3 2 2 3" xfId="479" xr:uid="{00000000-0005-0000-0000-0000AB040000}"/>
    <cellStyle name="Normal 3 2 2 3 2" xfId="480" xr:uid="{00000000-0005-0000-0000-0000AC040000}"/>
    <cellStyle name="Normal 3 2 2 4" xfId="481" xr:uid="{00000000-0005-0000-0000-0000AD040000}"/>
    <cellStyle name="Normal 3 2 2 5" xfId="482" xr:uid="{00000000-0005-0000-0000-0000AE040000}"/>
    <cellStyle name="Normal 3 2 3" xfId="483" xr:uid="{00000000-0005-0000-0000-0000AF040000}"/>
    <cellStyle name="Normal 3 2 4" xfId="484" xr:uid="{00000000-0005-0000-0000-0000B0040000}"/>
    <cellStyle name="Normal 3 2 4 2" xfId="485" xr:uid="{00000000-0005-0000-0000-0000B1040000}"/>
    <cellStyle name="Normal 3 2 4 2 2" xfId="486" xr:uid="{00000000-0005-0000-0000-0000B2040000}"/>
    <cellStyle name="Normal 3 2 5" xfId="487" xr:uid="{00000000-0005-0000-0000-0000B3040000}"/>
    <cellStyle name="Normal 3 2 6" xfId="488" xr:uid="{00000000-0005-0000-0000-0000B4040000}"/>
    <cellStyle name="Normal 3 2 6 2" xfId="489" xr:uid="{00000000-0005-0000-0000-0000B5040000}"/>
    <cellStyle name="Normal 3 2 7" xfId="490" xr:uid="{00000000-0005-0000-0000-0000B6040000}"/>
    <cellStyle name="Normal 3 2 7 2" xfId="491" xr:uid="{00000000-0005-0000-0000-0000B7040000}"/>
    <cellStyle name="Normal 3 3" xfId="492" xr:uid="{00000000-0005-0000-0000-0000B8040000}"/>
    <cellStyle name="Normal 3 4" xfId="493" xr:uid="{00000000-0005-0000-0000-0000B9040000}"/>
    <cellStyle name="Normal 3 4 2" xfId="494" xr:uid="{00000000-0005-0000-0000-0000BA040000}"/>
    <cellStyle name="Normal 3 5" xfId="495" xr:uid="{00000000-0005-0000-0000-0000BB040000}"/>
    <cellStyle name="Normal 3 6" xfId="496" xr:uid="{00000000-0005-0000-0000-0000BC040000}"/>
    <cellStyle name="Normal 3 7" xfId="497" xr:uid="{00000000-0005-0000-0000-0000BD040000}"/>
    <cellStyle name="Normal 3 8" xfId="498" xr:uid="{00000000-0005-0000-0000-0000BE040000}"/>
    <cellStyle name="Normal 3 8 2" xfId="499" xr:uid="{00000000-0005-0000-0000-0000BF040000}"/>
    <cellStyle name="Normal 3 9" xfId="500" xr:uid="{00000000-0005-0000-0000-0000C0040000}"/>
    <cellStyle name="Normal 30" xfId="501" xr:uid="{00000000-0005-0000-0000-0000C1040000}"/>
    <cellStyle name="Normal 30 2" xfId="502" xr:uid="{00000000-0005-0000-0000-0000C2040000}"/>
    <cellStyle name="Normal 31" xfId="503" xr:uid="{00000000-0005-0000-0000-0000C3040000}"/>
    <cellStyle name="Normal 31 2" xfId="504" xr:uid="{00000000-0005-0000-0000-0000C4040000}"/>
    <cellStyle name="Normal 32" xfId="505" xr:uid="{00000000-0005-0000-0000-0000C5040000}"/>
    <cellStyle name="Normal 32 2" xfId="979" xr:uid="{00000000-0005-0000-0000-0000C6040000}"/>
    <cellStyle name="Normal 33" xfId="506" xr:uid="{00000000-0005-0000-0000-0000C7040000}"/>
    <cellStyle name="Normal 33 2" xfId="507" xr:uid="{00000000-0005-0000-0000-0000C8040000}"/>
    <cellStyle name="Normal 34" xfId="508" xr:uid="{00000000-0005-0000-0000-0000C9040000}"/>
    <cellStyle name="Normal 35" xfId="509" xr:uid="{00000000-0005-0000-0000-0000CA040000}"/>
    <cellStyle name="Normal 36" xfId="510" xr:uid="{00000000-0005-0000-0000-0000CB040000}"/>
    <cellStyle name="Normal 36 2" xfId="511" xr:uid="{00000000-0005-0000-0000-0000CC040000}"/>
    <cellStyle name="Normal 37" xfId="512" xr:uid="{00000000-0005-0000-0000-0000CD040000}"/>
    <cellStyle name="Normal 38" xfId="513" xr:uid="{00000000-0005-0000-0000-0000CE040000}"/>
    <cellStyle name="Normal 39" xfId="514" xr:uid="{00000000-0005-0000-0000-0000CF040000}"/>
    <cellStyle name="Normal 4" xfId="43" xr:uid="{00000000-0005-0000-0000-0000D0040000}"/>
    <cellStyle name="Normal 4 2" xfId="515" xr:uid="{00000000-0005-0000-0000-0000D1040000}"/>
    <cellStyle name="Normal 4 3" xfId="516" xr:uid="{00000000-0005-0000-0000-0000D2040000}"/>
    <cellStyle name="Normal 4 4" xfId="517" xr:uid="{00000000-0005-0000-0000-0000D3040000}"/>
    <cellStyle name="Normal 4 4 2" xfId="518" xr:uid="{00000000-0005-0000-0000-0000D4040000}"/>
    <cellStyle name="Normal 4 5" xfId="519" xr:uid="{00000000-0005-0000-0000-0000D5040000}"/>
    <cellStyle name="Normal 4 5 2" xfId="520" xr:uid="{00000000-0005-0000-0000-0000D6040000}"/>
    <cellStyle name="Normal 4 6" xfId="521" xr:uid="{00000000-0005-0000-0000-0000D7040000}"/>
    <cellStyle name="Normal 40" xfId="1148" xr:uid="{00000000-0005-0000-0000-0000D8040000}"/>
    <cellStyle name="Normal 41" xfId="1221" xr:uid="{00000000-0005-0000-0000-0000D9040000}"/>
    <cellStyle name="Normal 5" xfId="61" xr:uid="{00000000-0005-0000-0000-0000DA040000}"/>
    <cellStyle name="Normal 5 2" xfId="522" xr:uid="{00000000-0005-0000-0000-0000DB040000}"/>
    <cellStyle name="Normal 6" xfId="62" xr:uid="{00000000-0005-0000-0000-0000DC040000}"/>
    <cellStyle name="Normal 6 2" xfId="523" xr:uid="{00000000-0005-0000-0000-0000DD040000}"/>
    <cellStyle name="Normal 7" xfId="63" xr:uid="{00000000-0005-0000-0000-0000DE040000}"/>
    <cellStyle name="Normal 7 2" xfId="524" xr:uid="{00000000-0005-0000-0000-0000DF040000}"/>
    <cellStyle name="Normal 8" xfId="525" xr:uid="{00000000-0005-0000-0000-0000E0040000}"/>
    <cellStyle name="Normal 8 2" xfId="526" xr:uid="{00000000-0005-0000-0000-0000E1040000}"/>
    <cellStyle name="Normal 8 2 2" xfId="527" xr:uid="{00000000-0005-0000-0000-0000E2040000}"/>
    <cellStyle name="Normal 8 3" xfId="528" xr:uid="{00000000-0005-0000-0000-0000E3040000}"/>
    <cellStyle name="Normal 8 3 2" xfId="529" xr:uid="{00000000-0005-0000-0000-0000E4040000}"/>
    <cellStyle name="Normal 8 4" xfId="530" xr:uid="{00000000-0005-0000-0000-0000E5040000}"/>
    <cellStyle name="Normal 9" xfId="531" xr:uid="{00000000-0005-0000-0000-0000E6040000}"/>
    <cellStyle name="Normal 9 2" xfId="532" xr:uid="{00000000-0005-0000-0000-0000E7040000}"/>
    <cellStyle name="Normal GHG whole table" xfId="533" xr:uid="{00000000-0005-0000-0000-0000E8040000}"/>
    <cellStyle name="Normal_TabAnnexeB" xfId="1001" xr:uid="{00000000-0005-0000-0000-0000E9040000}"/>
    <cellStyle name="Normal-blank" xfId="534" xr:uid="{00000000-0005-0000-0000-0000EA040000}"/>
    <cellStyle name="Normal-bottom" xfId="535" xr:uid="{00000000-0005-0000-0000-0000EB040000}"/>
    <cellStyle name="Normal-center" xfId="536" xr:uid="{00000000-0005-0000-0000-0000EC040000}"/>
    <cellStyle name="Normal-droit" xfId="537" xr:uid="{00000000-0005-0000-0000-0000ED040000}"/>
    <cellStyle name="Normal-top" xfId="538" xr:uid="{00000000-0005-0000-0000-0000EE040000}"/>
    <cellStyle name="normální_Nove vystupy_DOPOCTENE" xfId="539" xr:uid="{00000000-0005-0000-0000-0000EF040000}"/>
    <cellStyle name="Note" xfId="44" xr:uid="{00000000-0005-0000-0000-0000F0040000}"/>
    <cellStyle name="Note 2" xfId="540" xr:uid="{00000000-0005-0000-0000-0000F1040000}"/>
    <cellStyle name="Note 3" xfId="541" xr:uid="{00000000-0005-0000-0000-0000F2040000}"/>
    <cellStyle name="Output" xfId="45" xr:uid="{00000000-0005-0000-0000-0000F3040000}"/>
    <cellStyle name="Output 2" xfId="542" xr:uid="{00000000-0005-0000-0000-0000F4040000}"/>
    <cellStyle name="Percent" xfId="58" builtinId="5"/>
    <cellStyle name="Percent 10" xfId="543" xr:uid="{00000000-0005-0000-0000-0000F6040000}"/>
    <cellStyle name="Percent 10 2" xfId="544" xr:uid="{00000000-0005-0000-0000-0000F7040000}"/>
    <cellStyle name="Percent 11" xfId="545" xr:uid="{00000000-0005-0000-0000-0000F8040000}"/>
    <cellStyle name="Percent 12" xfId="546" xr:uid="{00000000-0005-0000-0000-0000F9040000}"/>
    <cellStyle name="Percent 12 2" xfId="547" xr:uid="{00000000-0005-0000-0000-0000FA040000}"/>
    <cellStyle name="Percent 12 2 2" xfId="548" xr:uid="{00000000-0005-0000-0000-0000FB040000}"/>
    <cellStyle name="Percent 13" xfId="549" xr:uid="{00000000-0005-0000-0000-0000FC040000}"/>
    <cellStyle name="Percent 14" xfId="550" xr:uid="{00000000-0005-0000-0000-0000FD040000}"/>
    <cellStyle name="Percent 15" xfId="551" xr:uid="{00000000-0005-0000-0000-0000FE040000}"/>
    <cellStyle name="Percent 15 2" xfId="552" xr:uid="{00000000-0005-0000-0000-0000FF040000}"/>
    <cellStyle name="Percent 16" xfId="553" xr:uid="{00000000-0005-0000-0000-000000050000}"/>
    <cellStyle name="Percent 16 2" xfId="554" xr:uid="{00000000-0005-0000-0000-000001050000}"/>
    <cellStyle name="Percent 17" xfId="555" xr:uid="{00000000-0005-0000-0000-000002050000}"/>
    <cellStyle name="Percent 18" xfId="556" xr:uid="{00000000-0005-0000-0000-000003050000}"/>
    <cellStyle name="Percent 19" xfId="557" xr:uid="{00000000-0005-0000-0000-000004050000}"/>
    <cellStyle name="Percent 2" xfId="73" xr:uid="{00000000-0005-0000-0000-000005050000}"/>
    <cellStyle name="Percent 2 2" xfId="558" xr:uid="{00000000-0005-0000-0000-000006050000}"/>
    <cellStyle name="Percent 2 2 2" xfId="559" xr:uid="{00000000-0005-0000-0000-000007050000}"/>
    <cellStyle name="Percent 2 3" xfId="560" xr:uid="{00000000-0005-0000-0000-000008050000}"/>
    <cellStyle name="Percent 2 4" xfId="561" xr:uid="{00000000-0005-0000-0000-000009050000}"/>
    <cellStyle name="Percent 2 5" xfId="562" xr:uid="{00000000-0005-0000-0000-00000A050000}"/>
    <cellStyle name="Percent 3" xfId="563" xr:uid="{00000000-0005-0000-0000-00000B050000}"/>
    <cellStyle name="Percent 3 2" xfId="564" xr:uid="{00000000-0005-0000-0000-00000C050000}"/>
    <cellStyle name="Percent 3 3" xfId="565" xr:uid="{00000000-0005-0000-0000-00000D050000}"/>
    <cellStyle name="Percent 4" xfId="566" xr:uid="{00000000-0005-0000-0000-00000E050000}"/>
    <cellStyle name="Percent 4 2" xfId="567" xr:uid="{00000000-0005-0000-0000-00000F050000}"/>
    <cellStyle name="Percent 4 2 2" xfId="568" xr:uid="{00000000-0005-0000-0000-000010050000}"/>
    <cellStyle name="Percent 4 3" xfId="569" xr:uid="{00000000-0005-0000-0000-000011050000}"/>
    <cellStyle name="Percent 4 3 2" xfId="570" xr:uid="{00000000-0005-0000-0000-000012050000}"/>
    <cellStyle name="Percent 4 4" xfId="571" xr:uid="{00000000-0005-0000-0000-000013050000}"/>
    <cellStyle name="Percent 5" xfId="572" xr:uid="{00000000-0005-0000-0000-000014050000}"/>
    <cellStyle name="Percent 6" xfId="573" xr:uid="{00000000-0005-0000-0000-000015050000}"/>
    <cellStyle name="Percent 6 2" xfId="574" xr:uid="{00000000-0005-0000-0000-000016050000}"/>
    <cellStyle name="Percent 7" xfId="575" xr:uid="{00000000-0005-0000-0000-000017050000}"/>
    <cellStyle name="Percent 7 2" xfId="576" xr:uid="{00000000-0005-0000-0000-000018050000}"/>
    <cellStyle name="Percent 7 2 2" xfId="577" xr:uid="{00000000-0005-0000-0000-000019050000}"/>
    <cellStyle name="Percent 8" xfId="578" xr:uid="{00000000-0005-0000-0000-00001A050000}"/>
    <cellStyle name="Percent 8 2" xfId="579" xr:uid="{00000000-0005-0000-0000-00001B050000}"/>
    <cellStyle name="Percent 8 3" xfId="580" xr:uid="{00000000-0005-0000-0000-00001C050000}"/>
    <cellStyle name="Percent 9" xfId="581" xr:uid="{00000000-0005-0000-0000-00001D050000}"/>
    <cellStyle name="Percent 9 2" xfId="582" xr:uid="{00000000-0005-0000-0000-00001E050000}"/>
    <cellStyle name="Percent 9 3" xfId="583" xr:uid="{00000000-0005-0000-0000-00001F050000}"/>
    <cellStyle name="Pilkku_Esimerkkejä kaavioista.xls Kaavio 1" xfId="584" xr:uid="{00000000-0005-0000-0000-000020050000}"/>
    <cellStyle name="Pourcentage 10" xfId="585" xr:uid="{00000000-0005-0000-0000-000021050000}"/>
    <cellStyle name="Pourcentage 10 2" xfId="586" xr:uid="{00000000-0005-0000-0000-000022050000}"/>
    <cellStyle name="Pourcentage 10 2 2" xfId="587" xr:uid="{00000000-0005-0000-0000-000023050000}"/>
    <cellStyle name="Pourcentage 10 3" xfId="588" xr:uid="{00000000-0005-0000-0000-000024050000}"/>
    <cellStyle name="Pourcentage 10 4" xfId="589" xr:uid="{00000000-0005-0000-0000-000025050000}"/>
    <cellStyle name="Pourcentage 10 5" xfId="590" xr:uid="{00000000-0005-0000-0000-000026050000}"/>
    <cellStyle name="Pourcentage 11" xfId="591" xr:uid="{00000000-0005-0000-0000-000027050000}"/>
    <cellStyle name="Pourcentage 12" xfId="592" xr:uid="{00000000-0005-0000-0000-000028050000}"/>
    <cellStyle name="Pourcentage 12 2" xfId="593" xr:uid="{00000000-0005-0000-0000-000029050000}"/>
    <cellStyle name="Pourcentage 12 3" xfId="594" xr:uid="{00000000-0005-0000-0000-00002A050000}"/>
    <cellStyle name="Pourcentage 13" xfId="595" xr:uid="{00000000-0005-0000-0000-00002B050000}"/>
    <cellStyle name="Pourcentage 13 2" xfId="596" xr:uid="{00000000-0005-0000-0000-00002C050000}"/>
    <cellStyle name="Pourcentage 14" xfId="597" xr:uid="{00000000-0005-0000-0000-00002D050000}"/>
    <cellStyle name="Pourcentage 15" xfId="598" xr:uid="{00000000-0005-0000-0000-00002E050000}"/>
    <cellStyle name="Pourcentage 15 2" xfId="599" xr:uid="{00000000-0005-0000-0000-00002F050000}"/>
    <cellStyle name="Pourcentage 16" xfId="600" xr:uid="{00000000-0005-0000-0000-000030050000}"/>
    <cellStyle name="Pourcentage 17" xfId="601" xr:uid="{00000000-0005-0000-0000-000031050000}"/>
    <cellStyle name="Pourcentage 18" xfId="602" xr:uid="{00000000-0005-0000-0000-000032050000}"/>
    <cellStyle name="Pourcentage 19" xfId="603" xr:uid="{00000000-0005-0000-0000-000033050000}"/>
    <cellStyle name="Pourcentage 2" xfId="46" xr:uid="{00000000-0005-0000-0000-000034050000}"/>
    <cellStyle name="Pourcentage 2 2" xfId="47" xr:uid="{00000000-0005-0000-0000-000035050000}"/>
    <cellStyle name="Pourcentage 2 3" xfId="604" xr:uid="{00000000-0005-0000-0000-000036050000}"/>
    <cellStyle name="Pourcentage 2 3 2" xfId="605" xr:uid="{00000000-0005-0000-0000-000037050000}"/>
    <cellStyle name="Pourcentage 2 3 2 2" xfId="606" xr:uid="{00000000-0005-0000-0000-000038050000}"/>
    <cellStyle name="Pourcentage 2 3 3" xfId="607" xr:uid="{00000000-0005-0000-0000-000039050000}"/>
    <cellStyle name="Pourcentage 2 4" xfId="608" xr:uid="{00000000-0005-0000-0000-00003A050000}"/>
    <cellStyle name="Pourcentage 20" xfId="980" xr:uid="{00000000-0005-0000-0000-00003B050000}"/>
    <cellStyle name="Pourcentage 3" xfId="48" xr:uid="{00000000-0005-0000-0000-00003C050000}"/>
    <cellStyle name="Pourcentage 3 2" xfId="64" xr:uid="{00000000-0005-0000-0000-00003D050000}"/>
    <cellStyle name="Pourcentage 4" xfId="49" xr:uid="{00000000-0005-0000-0000-00003E050000}"/>
    <cellStyle name="Pourcentage 4 2" xfId="609" xr:uid="{00000000-0005-0000-0000-00003F050000}"/>
    <cellStyle name="Pourcentage 5" xfId="50" xr:uid="{00000000-0005-0000-0000-000040050000}"/>
    <cellStyle name="Pourcentage 5 2" xfId="281" xr:uid="{00000000-0005-0000-0000-000041050000}"/>
    <cellStyle name="Pourcentage 6" xfId="56" xr:uid="{00000000-0005-0000-0000-000042050000}"/>
    <cellStyle name="Pourcentage 6 2" xfId="282" xr:uid="{00000000-0005-0000-0000-000043050000}"/>
    <cellStyle name="Pourcentage 6 2 2" xfId="610" xr:uid="{00000000-0005-0000-0000-000044050000}"/>
    <cellStyle name="Pourcentage 7" xfId="283" xr:uid="{00000000-0005-0000-0000-000045050000}"/>
    <cellStyle name="Pourcentage 7 2" xfId="611" xr:uid="{00000000-0005-0000-0000-000046050000}"/>
    <cellStyle name="Pourcentage 7 3" xfId="612" xr:uid="{00000000-0005-0000-0000-000047050000}"/>
    <cellStyle name="Pourcentage 8" xfId="613" xr:uid="{00000000-0005-0000-0000-000048050000}"/>
    <cellStyle name="Pourcentage 8 2" xfId="614" xr:uid="{00000000-0005-0000-0000-000049050000}"/>
    <cellStyle name="Pourcentage 8 2 2" xfId="615" xr:uid="{00000000-0005-0000-0000-00004A050000}"/>
    <cellStyle name="Pourcentage 9" xfId="616" xr:uid="{00000000-0005-0000-0000-00004B050000}"/>
    <cellStyle name="Pourcentage 9 2" xfId="617" xr:uid="{00000000-0005-0000-0000-00004C050000}"/>
    <cellStyle name="Pourcentage 9 2 2" xfId="618" xr:uid="{00000000-0005-0000-0000-00004D050000}"/>
    <cellStyle name="Satisfaisant" xfId="65" xr:uid="{00000000-0005-0000-0000-00004E050000}"/>
    <cellStyle name="Standard 11" xfId="66" xr:uid="{00000000-0005-0000-0000-00004F050000}"/>
    <cellStyle name="Standard_2 + 3" xfId="51" xr:uid="{00000000-0005-0000-0000-000050050000}"/>
    <cellStyle name="Style 24" xfId="619" xr:uid="{00000000-0005-0000-0000-000051050000}"/>
    <cellStyle name="Style 25" xfId="620" xr:uid="{00000000-0005-0000-0000-000052050000}"/>
    <cellStyle name="style_col_headings" xfId="52" xr:uid="{00000000-0005-0000-0000-000053050000}"/>
    <cellStyle name="TEXT" xfId="621" xr:uid="{00000000-0005-0000-0000-000054050000}"/>
    <cellStyle name="Title" xfId="53" xr:uid="{00000000-0005-0000-0000-000055050000}"/>
    <cellStyle name="Titre" xfId="67" xr:uid="{00000000-0005-0000-0000-000056050000}"/>
    <cellStyle name="Titre 1" xfId="68" xr:uid="{00000000-0005-0000-0000-000057050000}"/>
    <cellStyle name="Titre 2" xfId="69" xr:uid="{00000000-0005-0000-0000-000058050000}"/>
    <cellStyle name="Titre 3" xfId="70" xr:uid="{00000000-0005-0000-0000-000059050000}"/>
    <cellStyle name="Titre 4" xfId="71" xr:uid="{00000000-0005-0000-0000-00005A050000}"/>
    <cellStyle name="Total 2" xfId="622" xr:uid="{00000000-0005-0000-0000-00005B050000}"/>
    <cellStyle name="Vérification" xfId="72" xr:uid="{00000000-0005-0000-0000-00005C050000}"/>
    <cellStyle name="Virgule fixe" xfId="54" xr:uid="{00000000-0005-0000-0000-00005D050000}"/>
    <cellStyle name="Virgule fixe 2" xfId="623" xr:uid="{00000000-0005-0000-0000-00005E050000}"/>
    <cellStyle name="Warning Text" xfId="55" xr:uid="{00000000-0005-0000-0000-00005F050000}"/>
    <cellStyle name="Warning Text 2" xfId="624" xr:uid="{00000000-0005-0000-0000-000060050000}"/>
    <cellStyle name="Wrapped" xfId="625" xr:uid="{00000000-0005-0000-0000-000061050000}"/>
    <cellStyle name="一般 2 3" xfId="626" xr:uid="{00000000-0005-0000-0000-000062050000}"/>
    <cellStyle name="一般 3" xfId="627" xr:uid="{00000000-0005-0000-0000-00006305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7.xml"/><Relationship Id="rId21" Type="http://schemas.openxmlformats.org/officeDocument/2006/relationships/worksheet" Target="worksheets/sheet13.xml"/><Relationship Id="rId42" Type="http://schemas.openxmlformats.org/officeDocument/2006/relationships/chartsheet" Target="chartsheets/sheet20.xml"/><Relationship Id="rId47" Type="http://schemas.openxmlformats.org/officeDocument/2006/relationships/chartsheet" Target="chartsheets/sheet25.xml"/><Relationship Id="rId63" Type="http://schemas.openxmlformats.org/officeDocument/2006/relationships/worksheet" Target="worksheets/sheet2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1.xml"/><Relationship Id="rId29" Type="http://schemas.openxmlformats.org/officeDocument/2006/relationships/worksheet" Target="worksheets/sheet20.xml"/><Relationship Id="rId11" Type="http://schemas.openxmlformats.org/officeDocument/2006/relationships/chartsheet" Target="chartsheets/sheet3.xml"/><Relationship Id="rId24" Type="http://schemas.openxmlformats.org/officeDocument/2006/relationships/worksheet" Target="worksheets/sheet15.xml"/><Relationship Id="rId32" Type="http://schemas.openxmlformats.org/officeDocument/2006/relationships/chartsheet" Target="chartsheets/sheet10.xml"/><Relationship Id="rId37" Type="http://schemas.openxmlformats.org/officeDocument/2006/relationships/chartsheet" Target="chartsheets/sheet15.xml"/><Relationship Id="rId40" Type="http://schemas.openxmlformats.org/officeDocument/2006/relationships/chartsheet" Target="chartsheets/sheet18.xml"/><Relationship Id="rId45" Type="http://schemas.openxmlformats.org/officeDocument/2006/relationships/chartsheet" Target="chartsheets/sheet23.xml"/><Relationship Id="rId53" Type="http://schemas.openxmlformats.org/officeDocument/2006/relationships/chartsheet" Target="chartsheets/sheet31.xml"/><Relationship Id="rId58" Type="http://schemas.openxmlformats.org/officeDocument/2006/relationships/chartsheet" Target="chartsheets/sheet36.xml"/><Relationship Id="rId66" Type="http://schemas.openxmlformats.org/officeDocument/2006/relationships/worksheet" Target="worksheets/sheet26.xml"/><Relationship Id="rId5" Type="http://schemas.openxmlformats.org/officeDocument/2006/relationships/worksheet" Target="worksheets/sheet5.xml"/><Relationship Id="rId61" Type="http://schemas.openxmlformats.org/officeDocument/2006/relationships/chartsheet" Target="chartsheets/sheet39.xml"/><Relationship Id="rId19" Type="http://schemas.openxmlformats.org/officeDocument/2006/relationships/worksheet" Target="worksheets/sheet12.xml"/><Relationship Id="rId14" Type="http://schemas.openxmlformats.org/officeDocument/2006/relationships/worksheet" Target="worksheets/sheet10.xml"/><Relationship Id="rId22" Type="http://schemas.openxmlformats.org/officeDocument/2006/relationships/chartsheet" Target="chartsheets/sheet9.xml"/><Relationship Id="rId27" Type="http://schemas.openxmlformats.org/officeDocument/2006/relationships/worksheet" Target="worksheets/sheet18.xml"/><Relationship Id="rId30" Type="http://schemas.openxmlformats.org/officeDocument/2006/relationships/worksheet" Target="worksheets/sheet21.xml"/><Relationship Id="rId35" Type="http://schemas.openxmlformats.org/officeDocument/2006/relationships/chartsheet" Target="chartsheets/sheet13.xml"/><Relationship Id="rId43" Type="http://schemas.openxmlformats.org/officeDocument/2006/relationships/chartsheet" Target="chartsheets/sheet21.xml"/><Relationship Id="rId48" Type="http://schemas.openxmlformats.org/officeDocument/2006/relationships/chartsheet" Target="chartsheets/sheet26.xml"/><Relationship Id="rId56" Type="http://schemas.openxmlformats.org/officeDocument/2006/relationships/chartsheet" Target="chartsheets/sheet34.xml"/><Relationship Id="rId64" Type="http://schemas.openxmlformats.org/officeDocument/2006/relationships/worksheet" Target="worksheets/sheet24.xml"/><Relationship Id="rId69" Type="http://schemas.openxmlformats.org/officeDocument/2006/relationships/styles" Target="styles.xml"/><Relationship Id="rId8" Type="http://schemas.openxmlformats.org/officeDocument/2006/relationships/chartsheet" Target="chartsheets/sheet1.xml"/><Relationship Id="rId51" Type="http://schemas.openxmlformats.org/officeDocument/2006/relationships/chartsheet" Target="chartsheets/sheet29.xml"/><Relationship Id="rId3" Type="http://schemas.openxmlformats.org/officeDocument/2006/relationships/worksheet" Target="worksheets/sheet3.xml"/><Relationship Id="rId12" Type="http://schemas.openxmlformats.org/officeDocument/2006/relationships/chartsheet" Target="chartsheets/sheet4.xml"/><Relationship Id="rId17" Type="http://schemas.openxmlformats.org/officeDocument/2006/relationships/chartsheet" Target="chartsheets/sheet6.xml"/><Relationship Id="rId25" Type="http://schemas.openxmlformats.org/officeDocument/2006/relationships/worksheet" Target="worksheets/sheet16.xml"/><Relationship Id="rId33" Type="http://schemas.openxmlformats.org/officeDocument/2006/relationships/chartsheet" Target="chartsheets/sheet11.xml"/><Relationship Id="rId38" Type="http://schemas.openxmlformats.org/officeDocument/2006/relationships/chartsheet" Target="chartsheets/sheet16.xml"/><Relationship Id="rId46" Type="http://schemas.openxmlformats.org/officeDocument/2006/relationships/chartsheet" Target="chartsheets/sheet24.xml"/><Relationship Id="rId59" Type="http://schemas.openxmlformats.org/officeDocument/2006/relationships/chartsheet" Target="chartsheets/sheet37.xml"/><Relationship Id="rId67" Type="http://schemas.openxmlformats.org/officeDocument/2006/relationships/externalLink" Target="externalLinks/externalLink1.xml"/><Relationship Id="rId20" Type="http://schemas.openxmlformats.org/officeDocument/2006/relationships/chartsheet" Target="chartsheets/sheet8.xml"/><Relationship Id="rId41" Type="http://schemas.openxmlformats.org/officeDocument/2006/relationships/chartsheet" Target="chartsheets/sheet19.xml"/><Relationship Id="rId54" Type="http://schemas.openxmlformats.org/officeDocument/2006/relationships/chartsheet" Target="chartsheets/sheet32.xml"/><Relationship Id="rId62" Type="http://schemas.openxmlformats.org/officeDocument/2006/relationships/chartsheet" Target="chartsheets/sheet40.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5.xml"/><Relationship Id="rId23" Type="http://schemas.openxmlformats.org/officeDocument/2006/relationships/worksheet" Target="worksheets/sheet14.xml"/><Relationship Id="rId28" Type="http://schemas.openxmlformats.org/officeDocument/2006/relationships/worksheet" Target="worksheets/sheet19.xml"/><Relationship Id="rId36" Type="http://schemas.openxmlformats.org/officeDocument/2006/relationships/chartsheet" Target="chartsheets/sheet14.xml"/><Relationship Id="rId49" Type="http://schemas.openxmlformats.org/officeDocument/2006/relationships/chartsheet" Target="chartsheets/sheet27.xml"/><Relationship Id="rId57" Type="http://schemas.openxmlformats.org/officeDocument/2006/relationships/chartsheet" Target="chartsheets/sheet35.xml"/><Relationship Id="rId10" Type="http://schemas.openxmlformats.org/officeDocument/2006/relationships/worksheet" Target="worksheets/sheet8.xml"/><Relationship Id="rId31" Type="http://schemas.openxmlformats.org/officeDocument/2006/relationships/worksheet" Target="worksheets/sheet22.xml"/><Relationship Id="rId44" Type="http://schemas.openxmlformats.org/officeDocument/2006/relationships/chartsheet" Target="chartsheets/sheet22.xml"/><Relationship Id="rId52" Type="http://schemas.openxmlformats.org/officeDocument/2006/relationships/chartsheet" Target="chartsheets/sheet30.xml"/><Relationship Id="rId60" Type="http://schemas.openxmlformats.org/officeDocument/2006/relationships/chartsheet" Target="chartsheets/sheet38.xml"/><Relationship Id="rId65" Type="http://schemas.openxmlformats.org/officeDocument/2006/relationships/worksheet" Target="worksheets/sheet25.xml"/><Relationship Id="rId4" Type="http://schemas.openxmlformats.org/officeDocument/2006/relationships/worksheet" Target="worksheets/sheet4.xml"/><Relationship Id="rId9" Type="http://schemas.openxmlformats.org/officeDocument/2006/relationships/chartsheet" Target="chartsheets/sheet2.xml"/><Relationship Id="rId13" Type="http://schemas.openxmlformats.org/officeDocument/2006/relationships/worksheet" Target="worksheets/sheet9.xml"/><Relationship Id="rId18" Type="http://schemas.openxmlformats.org/officeDocument/2006/relationships/chartsheet" Target="chartsheets/sheet7.xml"/><Relationship Id="rId39" Type="http://schemas.openxmlformats.org/officeDocument/2006/relationships/chartsheet" Target="chartsheets/sheet17.xml"/><Relationship Id="rId34" Type="http://schemas.openxmlformats.org/officeDocument/2006/relationships/chartsheet" Target="chartsheets/sheet12.xml"/><Relationship Id="rId50" Type="http://schemas.openxmlformats.org/officeDocument/2006/relationships/chartsheet" Target="chartsheets/sheet28.xml"/><Relationship Id="rId55" Type="http://schemas.openxmlformats.org/officeDocument/2006/relationships/chartsheet" Target="chartsheets/sheet3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DataFig1!$G$2</c:f>
              <c:strCache>
                <c:ptCount val="1"/>
                <c:pt idx="0">
                  <c:v>Total</c:v>
                </c:pt>
              </c:strCache>
            </c:strRef>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DataFig1!$G$3:$G$108</c:f>
              <c:numCache>
                <c:formatCode>0%</c:formatCode>
                <c:ptCount val="106"/>
                <c:pt idx="0">
                  <c:v>4.7140022608753132</c:v>
                </c:pt>
                <c:pt idx="1">
                  <c:v>5.2205457957857275</c:v>
                </c:pt>
                <c:pt idx="2">
                  <c:v>5.4671182179763766</c:v>
                </c:pt>
                <c:pt idx="3">
                  <c:v>4.9204803199784113</c:v>
                </c:pt>
                <c:pt idx="4">
                  <c:v>4.2862934864009814</c:v>
                </c:pt>
                <c:pt idx="5">
                  <c:v>3.7002019696178534</c:v>
                </c:pt>
                <c:pt idx="6">
                  <c:v>3.8419230756411293</c:v>
                </c:pt>
                <c:pt idx="7">
                  <c:v>3.4262787561116306</c:v>
                </c:pt>
                <c:pt idx="8">
                  <c:v>4.1476901044446874</c:v>
                </c:pt>
                <c:pt idx="9">
                  <c:v>4.2930845247147742</c:v>
                </c:pt>
                <c:pt idx="10">
                  <c:v>3.8257418374524623</c:v>
                </c:pt>
                <c:pt idx="11">
                  <c:v>3.9548325543231293</c:v>
                </c:pt>
                <c:pt idx="12">
                  <c:v>4.0968702203542779</c:v>
                </c:pt>
                <c:pt idx="13">
                  <c:v>4.0414644367976251</c:v>
                </c:pt>
                <c:pt idx="14">
                  <c:v>4.402484296998554</c:v>
                </c:pt>
                <c:pt idx="15">
                  <c:v>4.9672706572859209</c:v>
                </c:pt>
                <c:pt idx="16">
                  <c:v>4.9094774559370107</c:v>
                </c:pt>
                <c:pt idx="17">
                  <c:v>4.9836077763547211</c:v>
                </c:pt>
                <c:pt idx="18">
                  <c:v>4.8104971463555426</c:v>
                </c:pt>
                <c:pt idx="19">
                  <c:v>5.076311918055719</c:v>
                </c:pt>
                <c:pt idx="20">
                  <c:v>5.5235498494170896</c:v>
                </c:pt>
                <c:pt idx="21">
                  <c:v>5.0370799185757882</c:v>
                </c:pt>
                <c:pt idx="22">
                  <c:v>4.8069138124209321</c:v>
                </c:pt>
                <c:pt idx="23">
                  <c:v>5.0044716360773709</c:v>
                </c:pt>
                <c:pt idx="24">
                  <c:v>4.5018180629950146</c:v>
                </c:pt>
                <c:pt idx="25">
                  <c:v>4.6387554209360466</c:v>
                </c:pt>
                <c:pt idx="26">
                  <c:v>4.4744615698181418</c:v>
                </c:pt>
                <c:pt idx="27">
                  <c:v>4.0989937306259687</c:v>
                </c:pt>
                <c:pt idx="28">
                  <c:v>3.2454430591756593</c:v>
                </c:pt>
                <c:pt idx="29">
                  <c:v>2.6343145904204004</c:v>
                </c:pt>
                <c:pt idx="30">
                  <c:v>2.4494825781373235</c:v>
                </c:pt>
                <c:pt idx="31">
                  <c:v>2.6710999833987454</c:v>
                </c:pt>
                <c:pt idx="32">
                  <c:v>3.138048829899958</c:v>
                </c:pt>
                <c:pt idx="33">
                  <c:v>3.451400279343841</c:v>
                </c:pt>
                <c:pt idx="34">
                  <c:v>3.4856283903163794</c:v>
                </c:pt>
                <c:pt idx="35">
                  <c:v>3.3444897859413873</c:v>
                </c:pt>
                <c:pt idx="36">
                  <c:v>3.5467760415651375</c:v>
                </c:pt>
                <c:pt idx="37">
                  <c:v>3.3596392775327826</c:v>
                </c:pt>
                <c:pt idx="38">
                  <c:v>3.1484385849493481</c:v>
                </c:pt>
                <c:pt idx="39">
                  <c:v>3.1534181530693037</c:v>
                </c:pt>
                <c:pt idx="40">
                  <c:v>3.0851629353365326</c:v>
                </c:pt>
                <c:pt idx="41">
                  <c:v>3.2394985955189823</c:v>
                </c:pt>
                <c:pt idx="42">
                  <c:v>3.175234507369892</c:v>
                </c:pt>
                <c:pt idx="43">
                  <c:v>3.2004918305775609</c:v>
                </c:pt>
                <c:pt idx="44">
                  <c:v>3.1898616798402415</c:v>
                </c:pt>
                <c:pt idx="45">
                  <c:v>3.3543224543546231</c:v>
                </c:pt>
                <c:pt idx="46">
                  <c:v>3.2878926435654043</c:v>
                </c:pt>
                <c:pt idx="47">
                  <c:v>3.2773928254375857</c:v>
                </c:pt>
                <c:pt idx="48">
                  <c:v>3.3580335672885733</c:v>
                </c:pt>
                <c:pt idx="49">
                  <c:v>3.2934294614878312</c:v>
                </c:pt>
                <c:pt idx="50">
                  <c:v>3.2165686177079977</c:v>
                </c:pt>
                <c:pt idx="51">
                  <c:v>3.1782604829552903</c:v>
                </c:pt>
                <c:pt idx="52">
                  <c:v>3.1580312804843107</c:v>
                </c:pt>
                <c:pt idx="53">
                  <c:v>3.0357722413029129</c:v>
                </c:pt>
                <c:pt idx="54">
                  <c:v>3.061941990493811</c:v>
                </c:pt>
                <c:pt idx="55">
                  <c:v>3.1265335342524034</c:v>
                </c:pt>
                <c:pt idx="56">
                  <c:v>3.050318636349866</c:v>
                </c:pt>
                <c:pt idx="57">
                  <c:v>2.9730752531798417</c:v>
                </c:pt>
                <c:pt idx="58">
                  <c:v>2.9670887237756434</c:v>
                </c:pt>
                <c:pt idx="59">
                  <c:v>3.044462714270312</c:v>
                </c:pt>
                <c:pt idx="60">
                  <c:v>2.9508671823608696</c:v>
                </c:pt>
                <c:pt idx="61">
                  <c:v>2.7591843047933264</c:v>
                </c:pt>
                <c:pt idx="62">
                  <c:v>2.7348585505694345</c:v>
                </c:pt>
                <c:pt idx="63">
                  <c:v>2.7981488634847262</c:v>
                </c:pt>
                <c:pt idx="64">
                  <c:v>2.7865414752046602</c:v>
                </c:pt>
                <c:pt idx="65">
                  <c:v>2.7445807408877485</c:v>
                </c:pt>
                <c:pt idx="66">
                  <c:v>2.8355083560937082</c:v>
                </c:pt>
                <c:pt idx="67">
                  <c:v>3.036151553883581</c:v>
                </c:pt>
                <c:pt idx="68">
                  <c:v>3.0246816487760815</c:v>
                </c:pt>
                <c:pt idx="69">
                  <c:v>3.1404253358388954</c:v>
                </c:pt>
                <c:pt idx="70">
                  <c:v>3.1515612115849807</c:v>
                </c:pt>
                <c:pt idx="71">
                  <c:v>3.0221391613747115</c:v>
                </c:pt>
                <c:pt idx="72">
                  <c:v>3.1119562152189122</c:v>
                </c:pt>
                <c:pt idx="73">
                  <c:v>3.3119586809773263</c:v>
                </c:pt>
                <c:pt idx="74">
                  <c:v>3.361922100483409</c:v>
                </c:pt>
                <c:pt idx="75">
                  <c:v>3.3403864466856841</c:v>
                </c:pt>
                <c:pt idx="76">
                  <c:v>3.4352942715314629</c:v>
                </c:pt>
                <c:pt idx="77">
                  <c:v>3.4394353436409801</c:v>
                </c:pt>
                <c:pt idx="78">
                  <c:v>3.5108147339614564</c:v>
                </c:pt>
                <c:pt idx="79">
                  <c:v>3.5186653027558887</c:v>
                </c:pt>
                <c:pt idx="80">
                  <c:v>3.5460616744022881</c:v>
                </c:pt>
                <c:pt idx="81">
                  <c:v>3.4864353295961625</c:v>
                </c:pt>
                <c:pt idx="82">
                  <c:v>3.5344521713151731</c:v>
                </c:pt>
                <c:pt idx="83">
                  <c:v>3.6272661354087936</c:v>
                </c:pt>
                <c:pt idx="84">
                  <c:v>3.7353633646971058</c:v>
                </c:pt>
                <c:pt idx="85">
                  <c:v>3.9203035847513159</c:v>
                </c:pt>
                <c:pt idx="86">
                  <c:v>4.1658795826836084</c:v>
                </c:pt>
                <c:pt idx="87">
                  <c:v>4.1532901660874142</c:v>
                </c:pt>
                <c:pt idx="88">
                  <c:v>4.0569935441667457</c:v>
                </c:pt>
                <c:pt idx="89">
                  <c:v>3.905075182650906</c:v>
                </c:pt>
                <c:pt idx="90">
                  <c:v>3.9513513168889198</c:v>
                </c:pt>
                <c:pt idx="91">
                  <c:v>4.2376425993486757</c:v>
                </c:pt>
                <c:pt idx="92">
                  <c:v>4.4942446232382256</c:v>
                </c:pt>
                <c:pt idx="93">
                  <c:v>4.6044402672987683</c:v>
                </c:pt>
                <c:pt idx="94">
                  <c:v>4.6255366413691972</c:v>
                </c:pt>
                <c:pt idx="95">
                  <c:v>4.1632326318430453</c:v>
                </c:pt>
                <c:pt idx="96">
                  <c:v>3.9053677622421086</c:v>
                </c:pt>
                <c:pt idx="97">
                  <c:v>3.8977103232864847</c:v>
                </c:pt>
                <c:pt idx="98">
                  <c:v>3.8531559506033926</c:v>
                </c:pt>
                <c:pt idx="99">
                  <c:v>3.8622663214135282</c:v>
                </c:pt>
                <c:pt idx="100">
                  <c:v>4.2555202081068515</c:v>
                </c:pt>
                <c:pt idx="101">
                  <c:v>4.4878297533320524</c:v>
                </c:pt>
                <c:pt idx="102">
                  <c:v>4.551589977833701</c:v>
                </c:pt>
                <c:pt idx="103">
                  <c:v>4.7059898865043888</c:v>
                </c:pt>
                <c:pt idx="104">
                  <c:v>4.8955362406397063</c:v>
                </c:pt>
                <c:pt idx="105">
                  <c:v>5.0267072401068358</c:v>
                </c:pt>
              </c:numCache>
            </c:numRef>
          </c:val>
          <c:smooth val="0"/>
          <c:extLst>
            <c:ext xmlns:c16="http://schemas.microsoft.com/office/drawing/2014/chart" uri="{C3380CC4-5D6E-409C-BE32-E72D297353CC}">
              <c16:uniqueId val="{00000000-A759-FE42-B38E-29A93E41DEDC}"/>
            </c:ext>
          </c:extLst>
        </c:ser>
        <c:ser>
          <c:idx val="1"/>
          <c:order val="1"/>
          <c:spPr>
            <a:ln>
              <a:solidFill>
                <a:sysClr val="windowText" lastClr="000000"/>
              </a:solidFill>
            </a:ln>
          </c:spPr>
          <c:marker>
            <c:symbol val="circle"/>
            <c:size val="8"/>
            <c:spPr>
              <a:solidFill>
                <a:sysClr val="window" lastClr="FFFFFF"/>
              </a:solidFill>
              <a:ln>
                <a:solidFill>
                  <a:sysClr val="windowText" lastClr="000000"/>
                </a:solidFill>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DataFig1!$J$3:$J$108</c:f>
              <c:numCache>
                <c:formatCode>General</c:formatCode>
                <c:ptCount val="106"/>
                <c:pt idx="17" formatCode="0%">
                  <c:v>2.9548736462093865</c:v>
                </c:pt>
                <c:pt idx="18" formatCode="0%">
                  <c:v>3.2872662774369967</c:v>
                </c:pt>
                <c:pt idx="19" formatCode="0%">
                  <c:v>3.8322769380789858</c:v>
                </c:pt>
                <c:pt idx="20" formatCode="0%">
                  <c:v>3.9253960143076143</c:v>
                </c:pt>
                <c:pt idx="21" formatCode="0%">
                  <c:v>3.3898450503629221</c:v>
                </c:pt>
                <c:pt idx="22" formatCode="0%">
                  <c:v>3.0008140867153115</c:v>
                </c:pt>
                <c:pt idx="23" formatCode="0%">
                  <c:v>2.7952708729979099</c:v>
                </c:pt>
                <c:pt idx="24" formatCode="0%">
                  <c:v>2.7022988368339891</c:v>
                </c:pt>
                <c:pt idx="25" formatCode="0%">
                  <c:v>3.0107261583212135</c:v>
                </c:pt>
                <c:pt idx="26" formatCode="0%">
                  <c:v>2.8368622216829458</c:v>
                </c:pt>
                <c:pt idx="27" formatCode="0%">
                  <c:v>2.6765133224816191</c:v>
                </c:pt>
                <c:pt idx="28" formatCode="0%">
                  <c:v>2.2889964548677395</c:v>
                </c:pt>
                <c:pt idx="29" formatCode="0%">
                  <c:v>1.9201107895065013</c:v>
                </c:pt>
                <c:pt idx="30" formatCode="0%">
                  <c:v>1.6542919715827147</c:v>
                </c:pt>
                <c:pt idx="31" formatCode="0%">
                  <c:v>1.6087926091111822</c:v>
                </c:pt>
                <c:pt idx="32" formatCode="0%">
                  <c:v>1.6944564477755757</c:v>
                </c:pt>
                <c:pt idx="33" formatCode="0%">
                  <c:v>1.9551434931234597</c:v>
                </c:pt>
                <c:pt idx="34" formatCode="0%">
                  <c:v>2.1728695318250186</c:v>
                </c:pt>
                <c:pt idx="35" formatCode="0%">
                  <c:v>2.2029904145003658</c:v>
                </c:pt>
                <c:pt idx="36" formatCode="0%">
                  <c:v>2.3845874682451291</c:v>
                </c:pt>
                <c:pt idx="37" formatCode="0%">
                  <c:v>2.3196717314739455</c:v>
                </c:pt>
                <c:pt idx="38" formatCode="0%">
                  <c:v>2.2261698890897028</c:v>
                </c:pt>
                <c:pt idx="39" formatCode="0%">
                  <c:v>2.2473598351506827</c:v>
                </c:pt>
                <c:pt idx="40" formatCode="0%">
                  <c:v>2.2324596610011747</c:v>
                </c:pt>
                <c:pt idx="41" formatCode="0%">
                  <c:v>2.3250638538024284</c:v>
                </c:pt>
                <c:pt idx="42" formatCode="0%">
                  <c:v>2.2605105782343609</c:v>
                </c:pt>
                <c:pt idx="43" formatCode="0%">
                  <c:v>2.3087959965704887</c:v>
                </c:pt>
                <c:pt idx="44" formatCode="0%">
                  <c:v>2.3503579176741565</c:v>
                </c:pt>
                <c:pt idx="45" formatCode="0%">
                  <c:v>2.4276540322657314</c:v>
                </c:pt>
                <c:pt idx="46" formatCode="0%">
                  <c:v>2.3018959226111328</c:v>
                </c:pt>
                <c:pt idx="47" formatCode="0%">
                  <c:v>2.2855549917623548</c:v>
                </c:pt>
                <c:pt idx="48" formatCode="0%">
                  <c:v>2.2766309168615431</c:v>
                </c:pt>
                <c:pt idx="49" formatCode="0%">
                  <c:v>2.1893476717813876</c:v>
                </c:pt>
                <c:pt idx="50" formatCode="0%">
                  <c:v>2.139365168082239</c:v>
                </c:pt>
                <c:pt idx="51" formatCode="0%">
                  <c:v>2.0943430416447022</c:v>
                </c:pt>
                <c:pt idx="52" formatCode="0%">
                  <c:v>2.0619472116013657</c:v>
                </c:pt>
                <c:pt idx="53" formatCode="0%">
                  <c:v>2.0366357701477238</c:v>
                </c:pt>
                <c:pt idx="54" formatCode="0%">
                  <c:v>2.0823746731765458</c:v>
                </c:pt>
                <c:pt idx="55" formatCode="0%">
                  <c:v>2.0724555463615046</c:v>
                </c:pt>
                <c:pt idx="56" formatCode="0%">
                  <c:v>2.0995286704136755</c:v>
                </c:pt>
                <c:pt idx="57" formatCode="0%">
                  <c:v>2.1780288889220731</c:v>
                </c:pt>
                <c:pt idx="58" formatCode="0%">
                  <c:v>2.2059642939208146</c:v>
                </c:pt>
                <c:pt idx="59" formatCode="0%">
                  <c:v>2.2093384713505517</c:v>
                </c:pt>
                <c:pt idx="60" formatCode="0%">
                  <c:v>2.2107623497304822</c:v>
                </c:pt>
                <c:pt idx="61" formatCode="0%">
                  <c:v>2.3823405552704351</c:v>
                </c:pt>
                <c:pt idx="62" formatCode="0%">
                  <c:v>2.5084679421482923</c:v>
                </c:pt>
                <c:pt idx="63" formatCode="0%">
                  <c:v>2.4715510502841473</c:v>
                </c:pt>
                <c:pt idx="64" formatCode="0%">
                  <c:v>2.4833783271234462</c:v>
                </c:pt>
                <c:pt idx="65" formatCode="0%">
                  <c:v>2.5087248926043459</c:v>
                </c:pt>
                <c:pt idx="66" formatCode="0%">
                  <c:v>2.6061890238050709</c:v>
                </c:pt>
                <c:pt idx="67" formatCode="0%">
                  <c:v>2.7665512429582924</c:v>
                </c:pt>
                <c:pt idx="68" formatCode="0%">
                  <c:v>2.7587831538201693</c:v>
                </c:pt>
                <c:pt idx="69" formatCode="0%">
                  <c:v>2.8501307469013759</c:v>
                </c:pt>
                <c:pt idx="70" formatCode="0%">
                  <c:v>2.7685320059183134</c:v>
                </c:pt>
                <c:pt idx="71" formatCode="0%">
                  <c:v>2.5790086307189761</c:v>
                </c:pt>
                <c:pt idx="72" formatCode="0%">
                  <c:v>2.5520199807299089</c:v>
                </c:pt>
                <c:pt idx="73" formatCode="0%">
                  <c:v>2.5904928952506237</c:v>
                </c:pt>
                <c:pt idx="74" formatCode="0%">
                  <c:v>2.5709571786507865</c:v>
                </c:pt>
                <c:pt idx="75" formatCode="0%">
                  <c:v>2.5051905404692199</c:v>
                </c:pt>
                <c:pt idx="76" formatCode="0%">
                  <c:v>2.4989790181936438</c:v>
                </c:pt>
                <c:pt idx="77" formatCode="0%">
                  <c:v>2.4964103779220341</c:v>
                </c:pt>
                <c:pt idx="78" formatCode="0%">
                  <c:v>2.5069621432131539</c:v>
                </c:pt>
                <c:pt idx="79" formatCode="0%">
                  <c:v>2.4414069634411302</c:v>
                </c:pt>
                <c:pt idx="80" formatCode="0%">
                  <c:v>2.4433058901772324</c:v>
                </c:pt>
                <c:pt idx="81" formatCode="0%">
                  <c:v>2.4204434469120359</c:v>
                </c:pt>
                <c:pt idx="82" formatCode="0%">
                  <c:v>2.4205129635742857</c:v>
                </c:pt>
                <c:pt idx="83" formatCode="0%">
                  <c:v>2.3874479666986872</c:v>
                </c:pt>
                <c:pt idx="84" formatCode="0%">
                  <c:v>2.3514195960431259</c:v>
                </c:pt>
                <c:pt idx="85" formatCode="0%">
                  <c:v>2.3372272425587095</c:v>
                </c:pt>
                <c:pt idx="86" formatCode="0%">
                  <c:v>2.3468961396156383</c:v>
                </c:pt>
                <c:pt idx="87" formatCode="0%">
                  <c:v>2.3424728986844041</c:v>
                </c:pt>
                <c:pt idx="88" formatCode="0%">
                  <c:v>2.4198453664618005</c:v>
                </c:pt>
                <c:pt idx="89" formatCode="0%">
                  <c:v>2.4839059847706824</c:v>
                </c:pt>
                <c:pt idx="90" formatCode="0%">
                  <c:v>2.5061847759924691</c:v>
                </c:pt>
                <c:pt idx="91" formatCode="0%">
                  <c:v>2.5295930428828681</c:v>
                </c:pt>
                <c:pt idx="92" formatCode="0%">
                  <c:v>2.6107275688498612</c:v>
                </c:pt>
                <c:pt idx="93" formatCode="0%">
                  <c:v>2.6633915381270357</c:v>
                </c:pt>
                <c:pt idx="94" formatCode="0%">
                  <c:v>2.7314550719996378</c:v>
                </c:pt>
                <c:pt idx="95" formatCode="0%">
                  <c:v>2.8045288890908142</c:v>
                </c:pt>
                <c:pt idx="96" formatCode="0%">
                  <c:v>2.8719159986271152</c:v>
                </c:pt>
                <c:pt idx="97" formatCode="0%">
                  <c:v>2.6964637506369833</c:v>
                </c:pt>
                <c:pt idx="98" formatCode="0%">
                  <c:v>2.6254399882854451</c:v>
                </c:pt>
                <c:pt idx="99" formatCode="0%">
                  <c:v>2.5630567048288868</c:v>
                </c:pt>
                <c:pt idx="100" formatCode="0%">
                  <c:v>2.6007024646284016</c:v>
                </c:pt>
                <c:pt idx="101" formatCode="0%">
                  <c:v>2.6056320425380073</c:v>
                </c:pt>
                <c:pt idx="102" formatCode="0%">
                  <c:v>2.6091166417624998</c:v>
                </c:pt>
                <c:pt idx="103" formatCode="0%">
                  <c:v>2.6503294683824286</c:v>
                </c:pt>
                <c:pt idx="104" formatCode="0%">
                  <c:v>2.6547394031205296</c:v>
                </c:pt>
                <c:pt idx="105" formatCode="0%">
                  <c:v>2.6345600361572199</c:v>
                </c:pt>
              </c:numCache>
            </c:numRef>
          </c:val>
          <c:smooth val="0"/>
          <c:extLst>
            <c:ext xmlns:c16="http://schemas.microsoft.com/office/drawing/2014/chart" uri="{C3380CC4-5D6E-409C-BE32-E72D297353CC}">
              <c16:uniqueId val="{00000001-A759-FE42-B38E-29A93E41DEDC}"/>
            </c:ext>
          </c:extLst>
        </c:ser>
        <c:dLbls>
          <c:showLegendKey val="0"/>
          <c:showVal val="0"/>
          <c:showCatName val="0"/>
          <c:showSerName val="0"/>
          <c:showPercent val="0"/>
          <c:showBubbleSize val="0"/>
        </c:dLbls>
        <c:marker val="1"/>
        <c:smooth val="0"/>
        <c:axId val="2101385624"/>
        <c:axId val="2101383176"/>
      </c:lineChart>
      <c:catAx>
        <c:axId val="210138562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01383176"/>
        <c:crossesAt val="0"/>
        <c:auto val="1"/>
        <c:lblAlgn val="ctr"/>
        <c:lblOffset val="100"/>
        <c:tickLblSkip val="5"/>
        <c:tickMarkSkip val="5"/>
        <c:noMultiLvlLbl val="0"/>
      </c:catAx>
      <c:valAx>
        <c:axId val="2101383176"/>
        <c:scaling>
          <c:orientation val="minMax"/>
          <c:max val="5.6"/>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sz="1600"/>
                  <a:t>% of national income</a:t>
                </a:r>
              </a:p>
            </c:rich>
          </c:tx>
          <c:layout>
            <c:manualLayout>
              <c:xMode val="edge"/>
              <c:yMode val="edge"/>
              <c:x val="2.96388813467282E-4"/>
              <c:y val="0.287025510385861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01385624"/>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DataFig4!$B$21</c:f>
              <c:strCache>
                <c:ptCount val="1"/>
                <c:pt idx="0">
                  <c:v>Kopczuk-Saez</c:v>
                </c:pt>
              </c:strCache>
            </c:strRef>
          </c:tx>
          <c:spPr>
            <a:ln w="19050">
              <a:solidFill>
                <a:srgbClr val="000000"/>
              </a:solidFill>
              <a:prstDash val="solid"/>
            </a:ln>
          </c:spPr>
          <c:marker>
            <c:symbol val="diamond"/>
            <c:size val="10"/>
            <c:spPr>
              <a:solidFill>
                <a:sysClr val="window" lastClr="FFFFFF"/>
              </a:solidFill>
              <a:ln>
                <a:solidFill>
                  <a:srgbClr val="000000"/>
                </a:solidFill>
                <a:prstDash val="solid"/>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DataFig4!$B$23:$B$87</c:f>
              <c:numCache>
                <c:formatCode>General</c:formatCode>
                <c:ptCount val="65"/>
                <c:pt idx="0">
                  <c:v>0.71984800000000004</c:v>
                </c:pt>
                <c:pt idx="1">
                  <c:v>0.71984800000000004</c:v>
                </c:pt>
                <c:pt idx="2">
                  <c:v>0.70733900000000005</c:v>
                </c:pt>
                <c:pt idx="3">
                  <c:v>0.69494</c:v>
                </c:pt>
                <c:pt idx="4">
                  <c:v>0.68271800000000005</c:v>
                </c:pt>
                <c:pt idx="5">
                  <c:v>0.67074100000000003</c:v>
                </c:pt>
                <c:pt idx="6">
                  <c:v>0.65907700000000002</c:v>
                </c:pt>
                <c:pt idx="7">
                  <c:v>0.64779600000000004</c:v>
                </c:pt>
                <c:pt idx="8">
                  <c:v>0.636961</c:v>
                </c:pt>
                <c:pt idx="9">
                  <c:v>0.626637</c:v>
                </c:pt>
                <c:pt idx="10">
                  <c:v>0.61688399999999999</c:v>
                </c:pt>
                <c:pt idx="11">
                  <c:v>0.60775699999999999</c:v>
                </c:pt>
                <c:pt idx="12">
                  <c:v>0.59930700000000003</c:v>
                </c:pt>
                <c:pt idx="13">
                  <c:v>0.59157899999999997</c:v>
                </c:pt>
                <c:pt idx="14">
                  <c:v>0.58461200000000002</c:v>
                </c:pt>
                <c:pt idx="15">
                  <c:v>0.57844099999999998</c:v>
                </c:pt>
                <c:pt idx="16">
                  <c:v>0.57309100000000002</c:v>
                </c:pt>
                <c:pt idx="17">
                  <c:v>0.56858500000000001</c:v>
                </c:pt>
                <c:pt idx="18">
                  <c:v>0.56493599999999999</c:v>
                </c:pt>
                <c:pt idx="19">
                  <c:v>0.56215499999999996</c:v>
                </c:pt>
                <c:pt idx="20">
                  <c:v>0.56024399999999996</c:v>
                </c:pt>
                <c:pt idx="21">
                  <c:v>0.55920199999999998</c:v>
                </c:pt>
                <c:pt idx="22">
                  <c:v>0.55902200000000002</c:v>
                </c:pt>
                <c:pt idx="23">
                  <c:v>0.55969400000000002</c:v>
                </c:pt>
                <c:pt idx="24">
                  <c:v>0.56120400000000004</c:v>
                </c:pt>
                <c:pt idx="25">
                  <c:v>0.56353299999999995</c:v>
                </c:pt>
                <c:pt idx="26">
                  <c:v>0.56666399999999995</c:v>
                </c:pt>
                <c:pt idx="27">
                  <c:v>0.57057100000000005</c:v>
                </c:pt>
                <c:pt idx="28">
                  <c:v>0.57523299999999999</c:v>
                </c:pt>
                <c:pt idx="29">
                  <c:v>0.58062199999999997</c:v>
                </c:pt>
                <c:pt idx="30">
                  <c:v>0.58671300000000004</c:v>
                </c:pt>
                <c:pt idx="31">
                  <c:v>0.59347899999999998</c:v>
                </c:pt>
                <c:pt idx="32">
                  <c:v>0.60089099999999995</c:v>
                </c:pt>
                <c:pt idx="33">
                  <c:v>0.60892199999999996</c:v>
                </c:pt>
                <c:pt idx="34">
                  <c:v>0.61754299999999995</c:v>
                </c:pt>
                <c:pt idx="35">
                  <c:v>0.62672799999999995</c:v>
                </c:pt>
                <c:pt idx="36">
                  <c:v>0.63644699999999998</c:v>
                </c:pt>
                <c:pt idx="37">
                  <c:v>0.64667399999999997</c:v>
                </c:pt>
                <c:pt idx="38">
                  <c:v>0.65738200000000002</c:v>
                </c:pt>
                <c:pt idx="39">
                  <c:v>0.668543</c:v>
                </c:pt>
                <c:pt idx="40">
                  <c:v>0.68013000000000001</c:v>
                </c:pt>
                <c:pt idx="41">
                  <c:v>0.69211699999999998</c:v>
                </c:pt>
                <c:pt idx="42">
                  <c:v>0.70447599999999999</c:v>
                </c:pt>
                <c:pt idx="43">
                  <c:v>0.71718199999999999</c:v>
                </c:pt>
                <c:pt idx="44">
                  <c:v>0.73020700000000005</c:v>
                </c:pt>
                <c:pt idx="45">
                  <c:v>0.74352399999999996</c:v>
                </c:pt>
                <c:pt idx="46">
                  <c:v>0.75710500000000003</c:v>
                </c:pt>
                <c:pt idx="47">
                  <c:v>0.77092300000000002</c:v>
                </c:pt>
                <c:pt idx="48">
                  <c:v>0.78494799999999998</c:v>
                </c:pt>
                <c:pt idx="49">
                  <c:v>0.799153</c:v>
                </c:pt>
                <c:pt idx="50">
                  <c:v>0.81350599999999995</c:v>
                </c:pt>
                <c:pt idx="51">
                  <c:v>0.82797900000000002</c:v>
                </c:pt>
                <c:pt idx="52">
                  <c:v>0.84253999999999996</c:v>
                </c:pt>
                <c:pt idx="53">
                  <c:v>0.857159</c:v>
                </c:pt>
                <c:pt idx="54">
                  <c:v>0.87180400000000002</c:v>
                </c:pt>
                <c:pt idx="55">
                  <c:v>0.88644500000000004</c:v>
                </c:pt>
                <c:pt idx="56">
                  <c:v>0.90105199999999996</c:v>
                </c:pt>
                <c:pt idx="57">
                  <c:v>0.91559500000000005</c:v>
                </c:pt>
                <c:pt idx="58">
                  <c:v>0.93004799999999999</c:v>
                </c:pt>
                <c:pt idx="59">
                  <c:v>0.94438500000000003</c:v>
                </c:pt>
                <c:pt idx="60">
                  <c:v>0.95858699999999997</c:v>
                </c:pt>
                <c:pt idx="61">
                  <c:v>0.97263699999999997</c:v>
                </c:pt>
                <c:pt idx="62">
                  <c:v>0.98652499999999999</c:v>
                </c:pt>
                <c:pt idx="63">
                  <c:v>1</c:v>
                </c:pt>
                <c:pt idx="64">
                  <c:v>1</c:v>
                </c:pt>
              </c:numCache>
            </c:numRef>
          </c:val>
          <c:smooth val="0"/>
          <c:extLst>
            <c:ext xmlns:c16="http://schemas.microsoft.com/office/drawing/2014/chart" uri="{C3380CC4-5D6E-409C-BE32-E72D297353CC}">
              <c16:uniqueId val="{00000000-AE35-1842-843B-1662A2014C02}"/>
            </c:ext>
          </c:extLst>
        </c:ser>
        <c:ser>
          <c:idx val="1"/>
          <c:order val="1"/>
          <c:tx>
            <c:strRef>
              <c:f>DataFig4!$J$21</c:f>
              <c:strCache>
                <c:ptCount val="1"/>
                <c:pt idx="0">
                  <c:v>P80-90</c:v>
                </c:pt>
              </c:strCache>
            </c:strRef>
          </c:tx>
          <c:spPr>
            <a:ln w="19050">
              <a:solidFill>
                <a:srgbClr val="FF0000"/>
              </a:solidFill>
            </a:ln>
          </c:spPr>
          <c:marker>
            <c:symbol val="diamond"/>
            <c:size val="10"/>
            <c:spPr>
              <a:solidFill>
                <a:srgbClr val="FF0000"/>
              </a:solidFill>
              <a:ln>
                <a:solidFill>
                  <a:srgbClr val="FF0000"/>
                </a:solidFill>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DataFig4!$J$23:$J$87</c:f>
              <c:numCache>
                <c:formatCode>General</c:formatCode>
                <c:ptCount val="65"/>
                <c:pt idx="16">
                  <c:v>0.38308340000000002</c:v>
                </c:pt>
                <c:pt idx="17">
                  <c:v>0.3906657</c:v>
                </c:pt>
                <c:pt idx="18">
                  <c:v>0.45033849999999997</c:v>
                </c:pt>
                <c:pt idx="19">
                  <c:v>0.39578200000000002</c:v>
                </c:pt>
                <c:pt idx="20">
                  <c:v>0.4059162</c:v>
                </c:pt>
                <c:pt idx="21">
                  <c:v>0.41054570000000001</c:v>
                </c:pt>
                <c:pt idx="22">
                  <c:v>0.41916429999999999</c:v>
                </c:pt>
                <c:pt idx="23">
                  <c:v>0.40717609999999999</c:v>
                </c:pt>
                <c:pt idx="24">
                  <c:v>0.39331529999999998</c:v>
                </c:pt>
                <c:pt idx="25">
                  <c:v>0.40521279999999998</c:v>
                </c:pt>
                <c:pt idx="26">
                  <c:v>0.41839490000000001</c:v>
                </c:pt>
                <c:pt idx="27">
                  <c:v>0.42587900000000001</c:v>
                </c:pt>
                <c:pt idx="28">
                  <c:v>0.40767239999999999</c:v>
                </c:pt>
                <c:pt idx="29">
                  <c:v>0.4187382</c:v>
                </c:pt>
                <c:pt idx="30">
                  <c:v>0.42287530000000001</c:v>
                </c:pt>
                <c:pt idx="31">
                  <c:v>0.43355630000000001</c:v>
                </c:pt>
                <c:pt idx="32">
                  <c:v>0.43258429999999998</c:v>
                </c:pt>
                <c:pt idx="33">
                  <c:v>0.48906159999999999</c:v>
                </c:pt>
                <c:pt idx="34">
                  <c:v>0.45623599999999997</c:v>
                </c:pt>
                <c:pt idx="35">
                  <c:v>0.45813619999999999</c:v>
                </c:pt>
                <c:pt idx="36">
                  <c:v>0.48478860000000001</c:v>
                </c:pt>
                <c:pt idx="37">
                  <c:v>0.50105049999999995</c:v>
                </c:pt>
                <c:pt idx="38">
                  <c:v>0.50993569999999999</c:v>
                </c:pt>
                <c:pt idx="39">
                  <c:v>0.51624199999999998</c:v>
                </c:pt>
                <c:pt idx="40">
                  <c:v>0.53655299999999995</c:v>
                </c:pt>
                <c:pt idx="41">
                  <c:v>0.55920800000000004</c:v>
                </c:pt>
                <c:pt idx="42">
                  <c:v>0.57011489999999998</c:v>
                </c:pt>
                <c:pt idx="43">
                  <c:v>0.57725510000000002</c:v>
                </c:pt>
                <c:pt idx="44">
                  <c:v>0.59865179999999996</c:v>
                </c:pt>
                <c:pt idx="45">
                  <c:v>0.59296409999999999</c:v>
                </c:pt>
                <c:pt idx="46">
                  <c:v>0.61801729999999999</c:v>
                </c:pt>
                <c:pt idx="47">
                  <c:v>0.65519019999999994</c:v>
                </c:pt>
                <c:pt idx="48">
                  <c:v>0.66002450000000001</c:v>
                </c:pt>
                <c:pt idx="49">
                  <c:v>0.66755889999999996</c:v>
                </c:pt>
                <c:pt idx="50">
                  <c:v>0.6968818</c:v>
                </c:pt>
                <c:pt idx="51">
                  <c:v>0.71088280000000004</c:v>
                </c:pt>
                <c:pt idx="52">
                  <c:v>0.72851160000000004</c:v>
                </c:pt>
              </c:numCache>
            </c:numRef>
          </c:val>
          <c:smooth val="0"/>
          <c:extLst>
            <c:ext xmlns:c16="http://schemas.microsoft.com/office/drawing/2014/chart" uri="{C3380CC4-5D6E-409C-BE32-E72D297353CC}">
              <c16:uniqueId val="{00000001-AE35-1842-843B-1662A2014C02}"/>
            </c:ext>
          </c:extLst>
        </c:ser>
        <c:ser>
          <c:idx val="2"/>
          <c:order val="2"/>
          <c:tx>
            <c:strRef>
              <c:f>DataFig4!$K$21</c:f>
              <c:strCache>
                <c:ptCount val="1"/>
                <c:pt idx="0">
                  <c:v>P90-99</c:v>
                </c:pt>
              </c:strCache>
            </c:strRef>
          </c:tx>
          <c:spPr>
            <a:ln w="19050">
              <a:solidFill>
                <a:sysClr val="windowText" lastClr="000000">
                  <a:lumMod val="50000"/>
                  <a:lumOff val="50000"/>
                </a:sysClr>
              </a:solidFill>
            </a:ln>
          </c:spPr>
          <c:marker>
            <c:symbol val="triangle"/>
            <c:size val="10"/>
            <c:spPr>
              <a:solidFill>
                <a:sysClr val="windowText" lastClr="000000">
                  <a:lumMod val="50000"/>
                  <a:lumOff val="50000"/>
                </a:sysClr>
              </a:solidFill>
              <a:ln>
                <a:solidFill>
                  <a:sysClr val="windowText" lastClr="000000">
                    <a:lumMod val="50000"/>
                    <a:lumOff val="50000"/>
                  </a:sysClr>
                </a:solidFill>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DataFig4!$K$23:$K$87</c:f>
              <c:numCache>
                <c:formatCode>General</c:formatCode>
                <c:ptCount val="65"/>
                <c:pt idx="16">
                  <c:v>0.30457060000000002</c:v>
                </c:pt>
                <c:pt idx="17">
                  <c:v>0.29361720000000002</c:v>
                </c:pt>
                <c:pt idx="18">
                  <c:v>0.32768969999999997</c:v>
                </c:pt>
                <c:pt idx="19">
                  <c:v>0.33858480000000002</c:v>
                </c:pt>
                <c:pt idx="20">
                  <c:v>0.29562919999999998</c:v>
                </c:pt>
                <c:pt idx="21">
                  <c:v>0.32503369999999998</c:v>
                </c:pt>
                <c:pt idx="22">
                  <c:v>0.31531550000000003</c:v>
                </c:pt>
                <c:pt idx="23">
                  <c:v>0.32914529999999997</c:v>
                </c:pt>
                <c:pt idx="24">
                  <c:v>0.337088</c:v>
                </c:pt>
                <c:pt idx="25">
                  <c:v>0.3381401</c:v>
                </c:pt>
                <c:pt idx="26">
                  <c:v>0.33195340000000001</c:v>
                </c:pt>
                <c:pt idx="27">
                  <c:v>0.3348045</c:v>
                </c:pt>
                <c:pt idx="28">
                  <c:v>0.36539579999999999</c:v>
                </c:pt>
                <c:pt idx="29">
                  <c:v>0.34762599999999999</c:v>
                </c:pt>
                <c:pt idx="30">
                  <c:v>0.33943010000000001</c:v>
                </c:pt>
                <c:pt idx="31">
                  <c:v>0.35652230000000001</c:v>
                </c:pt>
                <c:pt idx="32">
                  <c:v>0.33059880000000003</c:v>
                </c:pt>
                <c:pt idx="33">
                  <c:v>0.35298679999999999</c:v>
                </c:pt>
                <c:pt idx="34">
                  <c:v>0.35834139999999998</c:v>
                </c:pt>
                <c:pt idx="35">
                  <c:v>0.38683630000000002</c:v>
                </c:pt>
                <c:pt idx="36">
                  <c:v>0.38829780000000003</c:v>
                </c:pt>
                <c:pt idx="37">
                  <c:v>0.3882719</c:v>
                </c:pt>
                <c:pt idx="38">
                  <c:v>0.40838370000000002</c:v>
                </c:pt>
                <c:pt idx="39">
                  <c:v>0.40569050000000001</c:v>
                </c:pt>
                <c:pt idx="40">
                  <c:v>0.42590790000000001</c:v>
                </c:pt>
                <c:pt idx="41">
                  <c:v>0.44312509999999999</c:v>
                </c:pt>
                <c:pt idx="42">
                  <c:v>0.45466139999999999</c:v>
                </c:pt>
                <c:pt idx="43">
                  <c:v>0.45913680000000001</c:v>
                </c:pt>
                <c:pt idx="44">
                  <c:v>0.47545589999999999</c:v>
                </c:pt>
                <c:pt idx="45">
                  <c:v>0.49378349999999999</c:v>
                </c:pt>
                <c:pt idx="46">
                  <c:v>0.49207089999999998</c:v>
                </c:pt>
                <c:pt idx="47">
                  <c:v>0.52998909999999999</c:v>
                </c:pt>
                <c:pt idx="48">
                  <c:v>0.52887410000000001</c:v>
                </c:pt>
                <c:pt idx="49">
                  <c:v>0.55027510000000002</c:v>
                </c:pt>
                <c:pt idx="50">
                  <c:v>0.5459813</c:v>
                </c:pt>
                <c:pt idx="51">
                  <c:v>0.58751810000000004</c:v>
                </c:pt>
                <c:pt idx="52">
                  <c:v>0.58874490000000002</c:v>
                </c:pt>
              </c:numCache>
            </c:numRef>
          </c:val>
          <c:smooth val="0"/>
          <c:extLst>
            <c:ext xmlns:c16="http://schemas.microsoft.com/office/drawing/2014/chart" uri="{C3380CC4-5D6E-409C-BE32-E72D297353CC}">
              <c16:uniqueId val="{00000002-AE35-1842-843B-1662A2014C02}"/>
            </c:ext>
          </c:extLst>
        </c:ser>
        <c:ser>
          <c:idx val="3"/>
          <c:order val="3"/>
          <c:tx>
            <c:strRef>
              <c:f>DataFig4!$L$21</c:f>
              <c:strCache>
                <c:ptCount val="1"/>
                <c:pt idx="0">
                  <c:v>Top 1%</c:v>
                </c:pt>
              </c:strCache>
            </c:strRef>
          </c:tx>
          <c:spPr>
            <a:ln w="19050">
              <a:solidFill>
                <a:srgbClr val="3366FF"/>
              </a:solidFill>
            </a:ln>
          </c:spPr>
          <c:marker>
            <c:symbol val="triangle"/>
            <c:size val="10"/>
            <c:spPr>
              <a:solidFill>
                <a:sysClr val="window" lastClr="FFFFFF"/>
              </a:solidFill>
              <a:ln>
                <a:solidFill>
                  <a:srgbClr val="3366FF"/>
                </a:solidFill>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DataFig4!$L$23:$L$87</c:f>
              <c:numCache>
                <c:formatCode>General</c:formatCode>
                <c:ptCount val="65"/>
                <c:pt idx="16">
                  <c:v>0.30495080000000002</c:v>
                </c:pt>
                <c:pt idx="17">
                  <c:v>0.26242149999999997</c:v>
                </c:pt>
                <c:pt idx="18">
                  <c:v>0.23447889999999999</c:v>
                </c:pt>
                <c:pt idx="19">
                  <c:v>0.21973280000000001</c:v>
                </c:pt>
                <c:pt idx="20">
                  <c:v>0.2380824</c:v>
                </c:pt>
                <c:pt idx="21">
                  <c:v>0.26054149999999998</c:v>
                </c:pt>
                <c:pt idx="22">
                  <c:v>0.2679781</c:v>
                </c:pt>
                <c:pt idx="23">
                  <c:v>0.2496855</c:v>
                </c:pt>
                <c:pt idx="24">
                  <c:v>0.24616199999999999</c:v>
                </c:pt>
                <c:pt idx="25">
                  <c:v>0.25453500000000001</c:v>
                </c:pt>
                <c:pt idx="26">
                  <c:v>0.25473750000000001</c:v>
                </c:pt>
                <c:pt idx="27">
                  <c:v>0.26646540000000002</c:v>
                </c:pt>
                <c:pt idx="28">
                  <c:v>0.27929739999999997</c:v>
                </c:pt>
                <c:pt idx="29">
                  <c:v>0.27576620000000002</c:v>
                </c:pt>
                <c:pt idx="30">
                  <c:v>0.27978769999999997</c:v>
                </c:pt>
                <c:pt idx="31">
                  <c:v>0.28749560000000002</c:v>
                </c:pt>
                <c:pt idx="32">
                  <c:v>0.28812539999999998</c:v>
                </c:pt>
                <c:pt idx="33">
                  <c:v>0.29596860000000003</c:v>
                </c:pt>
                <c:pt idx="34">
                  <c:v>0.30295610000000001</c:v>
                </c:pt>
                <c:pt idx="35">
                  <c:v>0.29477310000000001</c:v>
                </c:pt>
                <c:pt idx="36">
                  <c:v>0.29098849999999998</c:v>
                </c:pt>
                <c:pt idx="37">
                  <c:v>0.2956416</c:v>
                </c:pt>
                <c:pt idx="38">
                  <c:v>0.30974420000000003</c:v>
                </c:pt>
                <c:pt idx="39">
                  <c:v>0.32560250000000002</c:v>
                </c:pt>
                <c:pt idx="40">
                  <c:v>0.3409798</c:v>
                </c:pt>
                <c:pt idx="41">
                  <c:v>0.34351169999999998</c:v>
                </c:pt>
                <c:pt idx="42">
                  <c:v>0.34385110000000002</c:v>
                </c:pt>
                <c:pt idx="43">
                  <c:v>0.36416019999999999</c:v>
                </c:pt>
                <c:pt idx="44">
                  <c:v>0.39694239999999997</c:v>
                </c:pt>
                <c:pt idx="45">
                  <c:v>0.4150701</c:v>
                </c:pt>
                <c:pt idx="46">
                  <c:v>0.41610160000000002</c:v>
                </c:pt>
                <c:pt idx="47">
                  <c:v>0.42009999999999997</c:v>
                </c:pt>
                <c:pt idx="48">
                  <c:v>0.43238840000000001</c:v>
                </c:pt>
                <c:pt idx="49">
                  <c:v>0.46100069999999999</c:v>
                </c:pt>
                <c:pt idx="50">
                  <c:v>0.48449789999999998</c:v>
                </c:pt>
                <c:pt idx="51">
                  <c:v>0.48628090000000002</c:v>
                </c:pt>
                <c:pt idx="52">
                  <c:v>0.48120220000000002</c:v>
                </c:pt>
              </c:numCache>
            </c:numRef>
          </c:val>
          <c:smooth val="0"/>
          <c:extLst>
            <c:ext xmlns:c16="http://schemas.microsoft.com/office/drawing/2014/chart" uri="{C3380CC4-5D6E-409C-BE32-E72D297353CC}">
              <c16:uniqueId val="{00000003-AE35-1842-843B-1662A2014C02}"/>
            </c:ext>
          </c:extLst>
        </c:ser>
        <c:dLbls>
          <c:showLegendKey val="0"/>
          <c:showVal val="0"/>
          <c:showCatName val="0"/>
          <c:showSerName val="0"/>
          <c:showPercent val="0"/>
          <c:showBubbleSize val="0"/>
        </c:dLbls>
        <c:marker val="1"/>
        <c:smooth val="0"/>
        <c:axId val="-2115129784"/>
        <c:axId val="-2115136552"/>
      </c:lineChart>
      <c:catAx>
        <c:axId val="-2115129784"/>
        <c:scaling>
          <c:orientation val="minMax"/>
        </c:scaling>
        <c:delete val="0"/>
        <c:axPos val="b"/>
        <c:majorGridlines>
          <c:spPr>
            <a:ln w="12700">
              <a:solidFill>
                <a:schemeClr val="bg1">
                  <a:lumMod val="65000"/>
                </a:schemeClr>
              </a:solidFill>
              <a:prstDash val="sysDash"/>
            </a:ln>
          </c:spPr>
        </c:majorGridlines>
        <c:title>
          <c:tx>
            <c:rich>
              <a:bodyPr/>
              <a:lstStyle/>
              <a:p>
                <a:pPr>
                  <a:defRPr/>
                </a:pPr>
                <a:r>
                  <a:rPr lang="en-US" sz="2000"/>
                  <a:t>age</a:t>
                </a:r>
              </a:p>
            </c:rich>
          </c:tx>
          <c:layout>
            <c:manualLayout>
              <c:xMode val="edge"/>
              <c:yMode val="edge"/>
              <c:x val="0.48044691827314701"/>
              <c:y val="0.89988687782805399"/>
            </c:manualLayout>
          </c:layout>
          <c:overlay val="0"/>
        </c:title>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15136552"/>
        <c:crosses val="autoZero"/>
        <c:auto val="1"/>
        <c:lblAlgn val="ctr"/>
        <c:lblOffset val="100"/>
        <c:tickLblSkip val="4"/>
        <c:tickMarkSkip val="4"/>
        <c:noMultiLvlLbl val="0"/>
      </c:catAx>
      <c:valAx>
        <c:axId val="-2115136552"/>
        <c:scaling>
          <c:orientation val="minMax"/>
          <c:max val="1"/>
        </c:scaling>
        <c:delete val="0"/>
        <c:axPos val="l"/>
        <c:majorGridlines>
          <c:spPr>
            <a:ln w="3175">
              <a:solidFill>
                <a:schemeClr val="bg1">
                  <a:lumMod val="65000"/>
                </a:schemeClr>
              </a:solidFill>
              <a:prstDash val="solid"/>
            </a:ln>
          </c:spPr>
        </c:majorGridlines>
        <c:title>
          <c:tx>
            <c:rich>
              <a:bodyPr rot="-5400000" vert="horz"/>
              <a:lstStyle/>
              <a:p>
                <a:pPr>
                  <a:defRPr/>
                </a:pPr>
                <a:r>
                  <a:rPr lang="en-US" sz="2000"/>
                  <a:t>Mortality rate (relative to average)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15129784"/>
        <c:crosses val="autoZero"/>
        <c:crossBetween val="midCat"/>
      </c:valAx>
      <c:spPr>
        <a:solidFill>
          <a:srgbClr val="FFFFFF"/>
        </a:solidFill>
        <a:ln w="3175">
          <a:noFill/>
          <a:prstDash val="solid"/>
        </a:ln>
      </c:spPr>
    </c:plotArea>
    <c:legend>
      <c:legendPos val="r"/>
      <c:layout>
        <c:manualLayout>
          <c:xMode val="edge"/>
          <c:yMode val="edge"/>
          <c:x val="0.12"/>
          <c:y val="0.41853457797413302"/>
          <c:w val="0.244137931034483"/>
          <c:h val="0.30320233726440299"/>
        </c:manualLayout>
      </c:layout>
      <c:overlay val="1"/>
      <c:txPr>
        <a:bodyPr/>
        <a:lstStyle/>
        <a:p>
          <a:pPr>
            <a:defRPr sz="1800"/>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763127884876"/>
          <c:y val="7.1719278868421998E-2"/>
          <c:w val="0.86339408091229997"/>
          <c:h val="0.74117647058823499"/>
        </c:manualLayout>
      </c:layout>
      <c:lineChart>
        <c:grouping val="standard"/>
        <c:varyColors val="0"/>
        <c:ser>
          <c:idx val="3"/>
          <c:order val="0"/>
          <c:tx>
            <c:strRef>
              <c:f>DataFig2!$F$2</c:f>
              <c:strCache>
                <c:ptCount val="1"/>
                <c:pt idx="0">
                  <c:v>Estate multiplier (raw)</c:v>
                </c:pt>
              </c:strCache>
            </c:strRef>
          </c:tx>
          <c:spPr>
            <a:ln w="19050">
              <a:solidFill>
                <a:srgbClr val="3366FF"/>
              </a:solidFill>
            </a:ln>
          </c:spPr>
          <c:marker>
            <c:symbol val="triangle"/>
            <c:size val="10"/>
            <c:spPr>
              <a:solidFill>
                <a:sysClr val="window" lastClr="FFFFFF"/>
              </a:solidFill>
              <a:ln>
                <a:solidFill>
                  <a:srgbClr val="3366FF"/>
                </a:solidFill>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DataFig2!$J$66:$J$106</c:f>
              <c:numCache>
                <c:formatCode>0.0%</c:formatCode>
                <c:ptCount val="41"/>
                <c:pt idx="0">
                  <c:v>7.7232926516130604E-2</c:v>
                </c:pt>
                <c:pt idx="5">
                  <c:v>7.7726786830552674E-2</c:v>
                </c:pt>
                <c:pt idx="6">
                  <c:v>7.8301819300812564E-2</c:v>
                </c:pt>
                <c:pt idx="7">
                  <c:v>9.1233038969616709E-2</c:v>
                </c:pt>
                <c:pt idx="8">
                  <c:v>9.3526438238784662E-2</c:v>
                </c:pt>
                <c:pt idx="9">
                  <c:v>0.10510393866594732</c:v>
                </c:pt>
                <c:pt idx="10">
                  <c:v>0.10782557607650003</c:v>
                </c:pt>
                <c:pt idx="11">
                  <c:v>0.10515367373054565</c:v>
                </c:pt>
                <c:pt idx="12">
                  <c:v>0.10643742622734638</c:v>
                </c:pt>
                <c:pt idx="13">
                  <c:v>0.11286180850615259</c:v>
                </c:pt>
                <c:pt idx="14">
                  <c:v>0.10768899841181373</c:v>
                </c:pt>
                <c:pt idx="15">
                  <c:v>0.11190384748497917</c:v>
                </c:pt>
                <c:pt idx="16">
                  <c:v>0.11295167792823184</c:v>
                </c:pt>
                <c:pt idx="17">
                  <c:v>0.11108278804976184</c:v>
                </c:pt>
                <c:pt idx="18">
                  <c:v>0.1165302813305376</c:v>
                </c:pt>
                <c:pt idx="19">
                  <c:v>0.12204569269442589</c:v>
                </c:pt>
                <c:pt idx="20">
                  <c:v>0.12152775972173394</c:v>
                </c:pt>
                <c:pt idx="21">
                  <c:v>0.12079612992852315</c:v>
                </c:pt>
                <c:pt idx="22">
                  <c:v>0.129041657175542</c:v>
                </c:pt>
                <c:pt idx="23">
                  <c:v>0.13046608476243124</c:v>
                </c:pt>
                <c:pt idx="24">
                  <c:v>0.12741772529464207</c:v>
                </c:pt>
                <c:pt idx="25">
                  <c:v>0.14291907620200683</c:v>
                </c:pt>
                <c:pt idx="26">
                  <c:v>0.14555130469968952</c:v>
                </c:pt>
                <c:pt idx="27">
                  <c:v>0.13983831952539766</c:v>
                </c:pt>
                <c:pt idx="28">
                  <c:v>0.133067767649757</c:v>
                </c:pt>
                <c:pt idx="29">
                  <c:v>0.13730636053635892</c:v>
                </c:pt>
                <c:pt idx="30">
                  <c:v>0.13886427631537715</c:v>
                </c:pt>
                <c:pt idx="31">
                  <c:v>0.13448226120408496</c:v>
                </c:pt>
                <c:pt idx="32">
                  <c:v>0.13769633415417176</c:v>
                </c:pt>
                <c:pt idx="33">
                  <c:v>0.14761934103168878</c:v>
                </c:pt>
                <c:pt idx="35">
                  <c:v>0.16995964679355416</c:v>
                </c:pt>
                <c:pt idx="36">
                  <c:v>0.16102948083564148</c:v>
                </c:pt>
              </c:numCache>
            </c:numRef>
          </c:val>
          <c:smooth val="0"/>
          <c:extLst>
            <c:ext xmlns:c16="http://schemas.microsoft.com/office/drawing/2014/chart" uri="{C3380CC4-5D6E-409C-BE32-E72D297353CC}">
              <c16:uniqueId val="{00000000-4EB2-FB45-BE1D-EABDA29CCA36}"/>
            </c:ext>
          </c:extLst>
        </c:ser>
        <c:ser>
          <c:idx val="1"/>
          <c:order val="1"/>
          <c:tx>
            <c:strRef>
              <c:f>DataFig2!$G$2</c:f>
              <c:strCache>
                <c:ptCount val="1"/>
                <c:pt idx="0">
                  <c:v>Estate multiplier (smoothed)</c:v>
                </c:pt>
              </c:strCache>
            </c:strRef>
          </c:tx>
          <c:spPr>
            <a:ln w="19050">
              <a:solidFill>
                <a:srgbClr val="FF0000"/>
              </a:solidFill>
            </a:ln>
          </c:spPr>
          <c:marker>
            <c:symbol val="diamond"/>
            <c:size val="10"/>
            <c:spPr>
              <a:solidFill>
                <a:srgbClr val="FF0000"/>
              </a:solidFill>
              <a:ln>
                <a:solidFill>
                  <a:srgbClr val="FF0000"/>
                </a:solidFill>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DataFig2!$G$66:$G$106</c:f>
              <c:numCache>
                <c:formatCode>0.0%</c:formatCode>
                <c:ptCount val="41"/>
                <c:pt idx="0">
                  <c:v>7.4539776153462203E-2</c:v>
                </c:pt>
                <c:pt idx="5">
                  <c:v>7.4745130000000007E-2</c:v>
                </c:pt>
                <c:pt idx="6">
                  <c:v>7.3284959999999996E-2</c:v>
                </c:pt>
                <c:pt idx="7">
                  <c:v>8.3969779999999994E-2</c:v>
                </c:pt>
                <c:pt idx="8">
                  <c:v>8.6045759999999999E-2</c:v>
                </c:pt>
                <c:pt idx="9">
                  <c:v>9.4486059999999997E-2</c:v>
                </c:pt>
                <c:pt idx="10">
                  <c:v>9.6067639999999996E-2</c:v>
                </c:pt>
                <c:pt idx="11">
                  <c:v>8.9839290000000002E-2</c:v>
                </c:pt>
                <c:pt idx="12">
                  <c:v>8.9540839999999997E-2</c:v>
                </c:pt>
                <c:pt idx="13">
                  <c:v>9.3001050000000002E-2</c:v>
                </c:pt>
                <c:pt idx="14">
                  <c:v>8.7297810000000003E-2</c:v>
                </c:pt>
                <c:pt idx="15">
                  <c:v>8.9521089999999998E-2</c:v>
                </c:pt>
                <c:pt idx="16">
                  <c:v>8.9935520000000005E-2</c:v>
                </c:pt>
                <c:pt idx="17">
                  <c:v>8.6924669999999996E-2</c:v>
                </c:pt>
                <c:pt idx="18">
                  <c:v>8.9984629999999996E-2</c:v>
                </c:pt>
                <c:pt idx="19">
                  <c:v>9.2909340000000007E-2</c:v>
                </c:pt>
                <c:pt idx="20">
                  <c:v>9.0791150000000001E-2</c:v>
                </c:pt>
                <c:pt idx="21">
                  <c:v>8.9187310000000006E-2</c:v>
                </c:pt>
                <c:pt idx="22">
                  <c:v>9.3813489999999999E-2</c:v>
                </c:pt>
                <c:pt idx="23">
                  <c:v>9.4014959999999995E-2</c:v>
                </c:pt>
                <c:pt idx="24">
                  <c:v>9.061988E-2</c:v>
                </c:pt>
                <c:pt idx="25">
                  <c:v>0.10079034499999999</c:v>
                </c:pt>
                <c:pt idx="26">
                  <c:v>0.10096437</c:v>
                </c:pt>
                <c:pt idx="27">
                  <c:v>9.51157475E-2</c:v>
                </c:pt>
                <c:pt idx="28">
                  <c:v>8.9942555000000007E-2</c:v>
                </c:pt>
                <c:pt idx="29">
                  <c:v>9.169859000000001E-2</c:v>
                </c:pt>
                <c:pt idx="30">
                  <c:v>9.1597160000000011E-2</c:v>
                </c:pt>
                <c:pt idx="31">
                  <c:v>8.8193469999999996E-2</c:v>
                </c:pt>
                <c:pt idx="32">
                  <c:v>8.9308187500000011E-2</c:v>
                </c:pt>
                <c:pt idx="33">
                  <c:v>9.5222890000000004E-2</c:v>
                </c:pt>
                <c:pt idx="35">
                  <c:v>0.10677224399999999</c:v>
                </c:pt>
                <c:pt idx="36">
                  <c:v>0.100083836</c:v>
                </c:pt>
              </c:numCache>
            </c:numRef>
          </c:val>
          <c:smooth val="0"/>
          <c:extLst>
            <c:ext xmlns:c16="http://schemas.microsoft.com/office/drawing/2014/chart" uri="{C3380CC4-5D6E-409C-BE32-E72D297353CC}">
              <c16:uniqueId val="{00000001-4EB2-FB45-BE1D-EABDA29CCA36}"/>
            </c:ext>
          </c:extLst>
        </c:ser>
        <c:ser>
          <c:idx val="0"/>
          <c:order val="2"/>
          <c:tx>
            <c:strRef>
              <c:f>DataFig2!$F$2</c:f>
              <c:strCache>
                <c:ptCount val="1"/>
                <c:pt idx="0">
                  <c:v>Estate multiplier (raw)</c:v>
                </c:pt>
              </c:strCache>
            </c:strRef>
          </c:tx>
          <c:spPr>
            <a:ln w="19050">
              <a:solidFill>
                <a:srgbClr val="000000"/>
              </a:solidFill>
              <a:prstDash val="solid"/>
            </a:ln>
          </c:spPr>
          <c:marker>
            <c:symbol val="diamond"/>
            <c:size val="10"/>
            <c:spPr>
              <a:solidFill>
                <a:sysClr val="window" lastClr="FFFFFF"/>
              </a:solidFill>
              <a:ln>
                <a:solidFill>
                  <a:srgbClr val="000000"/>
                </a:solidFill>
                <a:prstDash val="solid"/>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DataFig2!$F$66:$F$106</c:f>
              <c:numCache>
                <c:formatCode>0.0%</c:formatCode>
                <c:ptCount val="41"/>
                <c:pt idx="0">
                  <c:v>7.4539776153462203E-2</c:v>
                </c:pt>
                <c:pt idx="5">
                  <c:v>7.4745130000000007E-2</c:v>
                </c:pt>
                <c:pt idx="6">
                  <c:v>7.3284959999999996E-2</c:v>
                </c:pt>
                <c:pt idx="7">
                  <c:v>8.3969779999999994E-2</c:v>
                </c:pt>
                <c:pt idx="8">
                  <c:v>8.6045759999999999E-2</c:v>
                </c:pt>
                <c:pt idx="9">
                  <c:v>9.4486059999999997E-2</c:v>
                </c:pt>
                <c:pt idx="10">
                  <c:v>9.6067639999999996E-2</c:v>
                </c:pt>
                <c:pt idx="11">
                  <c:v>8.9839290000000002E-2</c:v>
                </c:pt>
                <c:pt idx="12">
                  <c:v>8.9540839999999997E-2</c:v>
                </c:pt>
                <c:pt idx="13">
                  <c:v>9.3001050000000002E-2</c:v>
                </c:pt>
                <c:pt idx="14">
                  <c:v>8.7297810000000003E-2</c:v>
                </c:pt>
                <c:pt idx="15">
                  <c:v>8.9521089999999998E-2</c:v>
                </c:pt>
                <c:pt idx="16">
                  <c:v>8.9935520000000005E-2</c:v>
                </c:pt>
                <c:pt idx="17">
                  <c:v>8.6924669999999996E-2</c:v>
                </c:pt>
                <c:pt idx="18">
                  <c:v>8.9984629999999996E-2</c:v>
                </c:pt>
                <c:pt idx="19">
                  <c:v>9.2909340000000007E-2</c:v>
                </c:pt>
                <c:pt idx="20">
                  <c:v>9.0791150000000001E-2</c:v>
                </c:pt>
                <c:pt idx="21">
                  <c:v>8.9187310000000006E-2</c:v>
                </c:pt>
                <c:pt idx="22">
                  <c:v>9.3813489999999999E-2</c:v>
                </c:pt>
                <c:pt idx="23">
                  <c:v>9.4014959999999995E-2</c:v>
                </c:pt>
                <c:pt idx="24">
                  <c:v>9.061988E-2</c:v>
                </c:pt>
                <c:pt idx="25">
                  <c:v>0.10764509999999999</c:v>
                </c:pt>
                <c:pt idx="26">
                  <c:v>9.7251299999999999E-2</c:v>
                </c:pt>
                <c:pt idx="27">
                  <c:v>0.10170978</c:v>
                </c:pt>
                <c:pt idx="28">
                  <c:v>7.9792130000000003E-2</c:v>
                </c:pt>
                <c:pt idx="29">
                  <c:v>9.8476179999999996E-2</c:v>
                </c:pt>
                <c:pt idx="30">
                  <c:v>9.0049870000000004E-2</c:v>
                </c:pt>
                <c:pt idx="31">
                  <c:v>8.7812719999999997E-2</c:v>
                </c:pt>
                <c:pt idx="32">
                  <c:v>8.709857E-2</c:v>
                </c:pt>
                <c:pt idx="33">
                  <c:v>9.5222890000000004E-2</c:v>
                </c:pt>
                <c:pt idx="35">
                  <c:v>0.12014906</c:v>
                </c:pt>
                <c:pt idx="36">
                  <c:v>8.6707019999999996E-2</c:v>
                </c:pt>
              </c:numCache>
            </c:numRef>
          </c:val>
          <c:smooth val="0"/>
          <c:extLst>
            <c:ext xmlns:c16="http://schemas.microsoft.com/office/drawing/2014/chart" uri="{C3380CC4-5D6E-409C-BE32-E72D297353CC}">
              <c16:uniqueId val="{00000002-4EB2-FB45-BE1D-EABDA29CCA36}"/>
            </c:ext>
          </c:extLst>
        </c:ser>
        <c:ser>
          <c:idx val="2"/>
          <c:order val="3"/>
          <c:tx>
            <c:strRef>
              <c:f>DataFig2!$I$2</c:f>
              <c:strCache>
                <c:ptCount val="1"/>
                <c:pt idx="0">
                  <c:v>Estate multiplier (Chetty mortality)</c:v>
                </c:pt>
              </c:strCache>
            </c:strRef>
          </c:tx>
          <c:spPr>
            <a:ln w="19050">
              <a:solidFill>
                <a:sysClr val="windowText" lastClr="000000">
                  <a:lumMod val="50000"/>
                  <a:lumOff val="50000"/>
                </a:sysClr>
              </a:solidFill>
            </a:ln>
          </c:spPr>
          <c:marker>
            <c:symbol val="triangle"/>
            <c:size val="10"/>
            <c:spPr>
              <a:solidFill>
                <a:sysClr val="windowText" lastClr="000000">
                  <a:lumMod val="50000"/>
                  <a:lumOff val="50000"/>
                </a:sysClr>
              </a:solidFill>
              <a:ln>
                <a:solidFill>
                  <a:sysClr val="windowText" lastClr="000000">
                    <a:lumMod val="50000"/>
                    <a:lumOff val="50000"/>
                  </a:sysClr>
                </a:solidFill>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DataFig2!$I$66:$I$106</c:f>
              <c:numCache>
                <c:formatCode>0.0%</c:formatCode>
                <c:ptCount val="41"/>
                <c:pt idx="0">
                  <c:v>7.4539776153462203E-2</c:v>
                </c:pt>
                <c:pt idx="5">
                  <c:v>7.4745130000000007E-2</c:v>
                </c:pt>
                <c:pt idx="6">
                  <c:v>7.4696602352489413E-2</c:v>
                </c:pt>
                <c:pt idx="7">
                  <c:v>8.7189552487338409E-2</c:v>
                </c:pt>
                <c:pt idx="8">
                  <c:v>9.0972112455296489E-2</c:v>
                </c:pt>
                <c:pt idx="9">
                  <c:v>0.10166637598555364</c:v>
                </c:pt>
                <c:pt idx="10">
                  <c:v>0.10515297430244942</c:v>
                </c:pt>
                <c:pt idx="11">
                  <c:v>9.9990660593883993E-2</c:v>
                </c:pt>
                <c:pt idx="12">
                  <c:v>0.1012945134946973</c:v>
                </c:pt>
                <c:pt idx="13">
                  <c:v>0.10689456671033193</c:v>
                </c:pt>
                <c:pt idx="14">
                  <c:v>0.10190919974981506</c:v>
                </c:pt>
                <c:pt idx="15">
                  <c:v>0.10610216030062787</c:v>
                </c:pt>
                <c:pt idx="16">
                  <c:v>0.10818631447591553</c:v>
                </c:pt>
                <c:pt idx="17">
                  <c:v>0.1060928483145894</c:v>
                </c:pt>
                <c:pt idx="18">
                  <c:v>0.11139844349012681</c:v>
                </c:pt>
                <c:pt idx="19">
                  <c:v>0.11662972151000178</c:v>
                </c:pt>
                <c:pt idx="20">
                  <c:v>0.11553380106034934</c:v>
                </c:pt>
                <c:pt idx="21">
                  <c:v>0.11501800698681248</c:v>
                </c:pt>
                <c:pt idx="22">
                  <c:v>0.12257770638415064</c:v>
                </c:pt>
                <c:pt idx="23">
                  <c:v>0.12442772732671739</c:v>
                </c:pt>
                <c:pt idx="24">
                  <c:v>0.12145416272919819</c:v>
                </c:pt>
                <c:pt idx="25">
                  <c:v>0.13676506909861619</c:v>
                </c:pt>
                <c:pt idx="26">
                  <c:v>0.13867368008360326</c:v>
                </c:pt>
                <c:pt idx="27">
                  <c:v>0.13220679314093228</c:v>
                </c:pt>
                <c:pt idx="28">
                  <c:v>0.12648852257927209</c:v>
                </c:pt>
                <c:pt idx="29">
                  <c:v>0.13045038285048136</c:v>
                </c:pt>
                <c:pt idx="30">
                  <c:v>0.13178826299131277</c:v>
                </c:pt>
                <c:pt idx="31">
                  <c:v>0.12831021547565299</c:v>
                </c:pt>
                <c:pt idx="32">
                  <c:v>0.13136113749511824</c:v>
                </c:pt>
                <c:pt idx="33">
                  <c:v>0.14157647857203409</c:v>
                </c:pt>
                <c:pt idx="35">
                  <c:v>0.16211974180623043</c:v>
                </c:pt>
                <c:pt idx="36">
                  <c:v>0.15353227193400973</c:v>
                </c:pt>
              </c:numCache>
            </c:numRef>
          </c:val>
          <c:smooth val="0"/>
          <c:extLst>
            <c:ext xmlns:c16="http://schemas.microsoft.com/office/drawing/2014/chart" uri="{C3380CC4-5D6E-409C-BE32-E72D297353CC}">
              <c16:uniqueId val="{00000003-4EB2-FB45-BE1D-EABDA29CCA36}"/>
            </c:ext>
          </c:extLst>
        </c:ser>
        <c:dLbls>
          <c:showLegendKey val="0"/>
          <c:showVal val="0"/>
          <c:showCatName val="0"/>
          <c:showSerName val="0"/>
          <c:showPercent val="0"/>
          <c:showBubbleSize val="0"/>
        </c:dLbls>
        <c:marker val="1"/>
        <c:smooth val="0"/>
        <c:axId val="-2115222120"/>
        <c:axId val="-2115215720"/>
      </c:lineChart>
      <c:catAx>
        <c:axId val="-211522212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15215720"/>
        <c:crosses val="autoZero"/>
        <c:auto val="1"/>
        <c:lblAlgn val="ctr"/>
        <c:lblOffset val="100"/>
        <c:tickLblSkip val="4"/>
        <c:tickMarkSkip val="4"/>
        <c:noMultiLvlLbl val="0"/>
      </c:catAx>
      <c:valAx>
        <c:axId val="-2115215720"/>
        <c:scaling>
          <c:orientation val="minMax"/>
          <c:max val="0.2"/>
          <c:min val="0"/>
        </c:scaling>
        <c:delete val="0"/>
        <c:axPos val="l"/>
        <c:majorGridlines>
          <c:spPr>
            <a:ln w="3175">
              <a:solidFill>
                <a:schemeClr val="bg1">
                  <a:lumMod val="65000"/>
                </a:schemeClr>
              </a:solidFill>
              <a:prstDash val="solid"/>
            </a:ln>
          </c:spPr>
        </c:majorGridlines>
        <c:title>
          <c:tx>
            <c:rich>
              <a:bodyPr rot="-5400000" vert="horz"/>
              <a:lstStyle/>
              <a:p>
                <a:pPr>
                  <a:defRPr/>
                </a:pPr>
                <a:r>
                  <a:rPr lang="en-US" sz="1800"/>
                  <a:t>Top .1% wealth share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1522212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val>
            <c:numRef>
              <c:f>DataFig4!$B$3:$B$16</c:f>
              <c:numCache>
                <c:formatCode>General</c:formatCode>
                <c:ptCount val="14"/>
                <c:pt idx="0">
                  <c:v>0.45546589999999998</c:v>
                </c:pt>
                <c:pt idx="1">
                  <c:v>0.39072000000000001</c:v>
                </c:pt>
                <c:pt idx="2">
                  <c:v>0.37398120000000001</c:v>
                </c:pt>
                <c:pt idx="3">
                  <c:v>0.35757879999999997</c:v>
                </c:pt>
                <c:pt idx="4">
                  <c:v>0.3495859</c:v>
                </c:pt>
                <c:pt idx="5">
                  <c:v>0.34826560000000001</c:v>
                </c:pt>
                <c:pt idx="6">
                  <c:v>0.3540103</c:v>
                </c:pt>
                <c:pt idx="7">
                  <c:v>0.35677560000000003</c:v>
                </c:pt>
                <c:pt idx="8">
                  <c:v>0.35394920000000002</c:v>
                </c:pt>
                <c:pt idx="9">
                  <c:v>0.33527370000000001</c:v>
                </c:pt>
                <c:pt idx="10">
                  <c:v>0.30142170000000001</c:v>
                </c:pt>
                <c:pt idx="11">
                  <c:v>0.3133707</c:v>
                </c:pt>
                <c:pt idx="12">
                  <c:v>0.30737059999999999</c:v>
                </c:pt>
                <c:pt idx="13">
                  <c:v>0.29991580000000001</c:v>
                </c:pt>
              </c:numCache>
            </c:numRef>
          </c:val>
          <c:smooth val="0"/>
          <c:extLst>
            <c:ext xmlns:c16="http://schemas.microsoft.com/office/drawing/2014/chart" uri="{C3380CC4-5D6E-409C-BE32-E72D297353CC}">
              <c16:uniqueId val="{00000000-40DE-2E4A-AC29-CD7CB87CD3C5}"/>
            </c:ext>
          </c:extLst>
        </c:ser>
        <c:dLbls>
          <c:showLegendKey val="0"/>
          <c:showVal val="0"/>
          <c:showCatName val="0"/>
          <c:showSerName val="0"/>
          <c:showPercent val="0"/>
          <c:showBubbleSize val="0"/>
        </c:dLbls>
        <c:marker val="1"/>
        <c:smooth val="0"/>
        <c:axId val="-2115283544"/>
        <c:axId val="-2115308056"/>
      </c:lineChart>
      <c:catAx>
        <c:axId val="-2115283544"/>
        <c:scaling>
          <c:orientation val="minMax"/>
        </c:scaling>
        <c:delete val="0"/>
        <c:axPos val="b"/>
        <c:majorTickMark val="out"/>
        <c:minorTickMark val="none"/>
        <c:tickLblPos val="nextTo"/>
        <c:crossAx val="-2115308056"/>
        <c:crosses val="autoZero"/>
        <c:auto val="1"/>
        <c:lblAlgn val="ctr"/>
        <c:lblOffset val="100"/>
        <c:noMultiLvlLbl val="0"/>
      </c:catAx>
      <c:valAx>
        <c:axId val="-2115308056"/>
        <c:scaling>
          <c:orientation val="minMax"/>
        </c:scaling>
        <c:delete val="0"/>
        <c:axPos val="l"/>
        <c:majorGridlines/>
        <c:numFmt formatCode="General" sourceLinked="1"/>
        <c:majorTickMark val="out"/>
        <c:minorTickMark val="none"/>
        <c:tickLblPos val="nextTo"/>
        <c:crossAx val="-211528354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0163312919218"/>
          <c:y val="2.7505532396685701E-2"/>
          <c:w val="0.75704519529995395"/>
          <c:h val="0.75404765580773003"/>
        </c:manualLayout>
      </c:layout>
      <c:lineChart>
        <c:grouping val="standard"/>
        <c:varyColors val="0"/>
        <c:ser>
          <c:idx val="3"/>
          <c:order val="2"/>
          <c:spPr>
            <a:ln w="19050">
              <a:solidFill>
                <a:schemeClr val="tx1"/>
              </a:solidFill>
            </a:ln>
            <a:effectLst/>
          </c:spPr>
          <c:marker>
            <c:symbol val="circle"/>
            <c:size val="12"/>
            <c:spPr>
              <a:solidFill>
                <a:schemeClr val="tx1"/>
              </a:solidFill>
              <a:ln>
                <a:solidFill>
                  <a:schemeClr val="tx1"/>
                </a:solidFill>
              </a:ln>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DataFig5!$F$3:$F$17</c:f>
              <c:numCache>
                <c:formatCode>0.0%</c:formatCode>
                <c:ptCount val="15"/>
                <c:pt idx="0">
                  <c:v>0.25627643137704581</c:v>
                </c:pt>
                <c:pt idx="1">
                  <c:v>0.24252435099333525</c:v>
                </c:pt>
                <c:pt idx="2">
                  <c:v>0.24498221650719643</c:v>
                </c:pt>
                <c:pt idx="3">
                  <c:v>0.23517987783998251</c:v>
                </c:pt>
                <c:pt idx="4">
                  <c:v>0.24197524413466454</c:v>
                </c:pt>
                <c:pt idx="5">
                  <c:v>0.25386173045262694</c:v>
                </c:pt>
                <c:pt idx="6">
                  <c:v>0.26256356760859489</c:v>
                </c:pt>
                <c:pt idx="7">
                  <c:v>0.27769057638943195</c:v>
                </c:pt>
                <c:pt idx="8">
                  <c:v>0.29403209872543812</c:v>
                </c:pt>
                <c:pt idx="9">
                  <c:v>0.28633183799684048</c:v>
                </c:pt>
                <c:pt idx="10">
                  <c:v>0.27661575097590685</c:v>
                </c:pt>
                <c:pt idx="11">
                  <c:v>0.29386179134917889</c:v>
                </c:pt>
                <c:pt idx="12">
                  <c:v>0.39150116548688391</c:v>
                </c:pt>
                <c:pt idx="13">
                  <c:v>0.51220215792040469</c:v>
                </c:pt>
                <c:pt idx="14">
                  <c:v>0.74800645404893429</c:v>
                </c:pt>
              </c:numCache>
            </c:numRef>
          </c:val>
          <c:smooth val="0"/>
          <c:extLst>
            <c:ext xmlns:c16="http://schemas.microsoft.com/office/drawing/2014/chart" uri="{C3380CC4-5D6E-409C-BE32-E72D297353CC}">
              <c16:uniqueId val="{00000000-22B7-0944-B491-949F4A401DBF}"/>
            </c:ext>
          </c:extLst>
        </c:ser>
        <c:ser>
          <c:idx val="0"/>
          <c:order val="0"/>
          <c:spPr>
            <a:ln w="19050">
              <a:solidFill>
                <a:schemeClr val="tx1"/>
              </a:solidFill>
            </a:ln>
            <a:effectLst/>
          </c:spPr>
          <c:marker>
            <c:symbol val="circle"/>
            <c:size val="12"/>
            <c:spPr>
              <a:solidFill>
                <a:schemeClr val="bg1"/>
              </a:solidFill>
              <a:ln w="3175">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DataFig5!$D$3:$D$17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0.29043908663196993</c:v>
                </c:pt>
                <c:pt idx="12">
                  <c:v>0.37506329436607855</c:v>
                </c:pt>
                <c:pt idx="13">
                  <c:v>0.44317046952316719</c:v>
                </c:pt>
                <c:pt idx="14">
                  <c:v>0.45875481639750315</c:v>
                </c:pt>
              </c:numCache>
            </c:numRef>
          </c:val>
          <c:smooth val="0"/>
          <c:extLst>
            <c:ext xmlns:c16="http://schemas.microsoft.com/office/drawing/2014/chart" uri="{C3380CC4-5D6E-409C-BE32-E72D297353CC}">
              <c16:uniqueId val="{00000001-22B7-0944-B491-949F4A401DBF}"/>
            </c:ext>
          </c:extLst>
        </c:ser>
        <c:ser>
          <c:idx val="1"/>
          <c:order val="1"/>
          <c:spPr>
            <a:ln w="19050">
              <a:solidFill>
                <a:schemeClr val="tx1"/>
              </a:solidFill>
            </a:ln>
            <a:effectLst/>
          </c:spPr>
          <c:marker>
            <c:symbol val="circle"/>
            <c:size val="12"/>
            <c:spPr>
              <a:solidFill>
                <a:schemeClr val="bg1">
                  <a:lumMod val="75000"/>
                </a:schemeClr>
              </a:solidFill>
              <a:ln>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DataFig5!$C$3:$C$17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0.28913925727188333</c:v>
                </c:pt>
                <c:pt idx="12">
                  <c:v>0.33153581002765642</c:v>
                </c:pt>
                <c:pt idx="13">
                  <c:v>0.30363302683907506</c:v>
                </c:pt>
                <c:pt idx="14">
                  <c:v>0.23041529953479767</c:v>
                </c:pt>
              </c:numCache>
            </c:numRef>
          </c:val>
          <c:smooth val="0"/>
          <c:extLst>
            <c:ext xmlns:c16="http://schemas.microsoft.com/office/drawing/2014/chart" uri="{C3380CC4-5D6E-409C-BE32-E72D297353CC}">
              <c16:uniqueId val="{00000002-22B7-0944-B491-949F4A401DBF}"/>
            </c:ext>
          </c:extLst>
        </c:ser>
        <c:dLbls>
          <c:showLegendKey val="0"/>
          <c:showVal val="0"/>
          <c:showCatName val="0"/>
          <c:showSerName val="0"/>
          <c:showPercent val="0"/>
          <c:showBubbleSize val="0"/>
        </c:dLbls>
        <c:marker val="1"/>
        <c:smooth val="0"/>
        <c:axId val="-2042677000"/>
        <c:axId val="-2042757160"/>
      </c:lineChart>
      <c:catAx>
        <c:axId val="-2042677000"/>
        <c:scaling>
          <c:orientation val="minMax"/>
        </c:scaling>
        <c:delete val="0"/>
        <c:axPos val="b"/>
        <c:numFmt formatCode="General" sourceLinked="0"/>
        <c:majorTickMark val="out"/>
        <c:minorTickMark val="none"/>
        <c:tickLblPos val="nextTo"/>
        <c:txPr>
          <a:bodyPr rot="-2700000" vert="horz"/>
          <a:lstStyle/>
          <a:p>
            <a:pPr>
              <a:defRPr sz="1500"/>
            </a:pPr>
            <a:endParaRPr lang="en-US"/>
          </a:p>
        </c:txPr>
        <c:crossAx val="-2042757160"/>
        <c:crossesAt val="0"/>
        <c:auto val="1"/>
        <c:lblAlgn val="ctr"/>
        <c:lblOffset val="100"/>
        <c:noMultiLvlLbl val="0"/>
      </c:catAx>
      <c:valAx>
        <c:axId val="-2042757160"/>
        <c:scaling>
          <c:orientation val="minMax"/>
          <c:max val="0.75"/>
          <c:min val="0"/>
        </c:scaling>
        <c:delete val="0"/>
        <c:axPos val="l"/>
        <c:title>
          <c:tx>
            <c:rich>
              <a:bodyPr rot="-5400000" vert="horz"/>
              <a:lstStyle/>
              <a:p>
                <a:pPr>
                  <a:defRPr/>
                </a:pPr>
                <a:r>
                  <a:rPr lang="fr-FR" sz="1600" b="0"/>
                  <a:t>% of pre-tax</a:t>
                </a:r>
                <a:r>
                  <a:rPr lang="fr-FR" sz="1600" b="0" baseline="0"/>
                  <a:t> income</a:t>
                </a:r>
                <a:endParaRPr lang="fr-FR" sz="1600" b="0"/>
              </a:p>
            </c:rich>
          </c:tx>
          <c:layout>
            <c:manualLayout>
              <c:xMode val="edge"/>
              <c:yMode val="edge"/>
              <c:x val="1.0049577136191301E-3"/>
              <c:y val="0.258253478119157"/>
            </c:manualLayout>
          </c:layout>
          <c:overlay val="0"/>
        </c:title>
        <c:numFmt formatCode="0%" sourceLinked="0"/>
        <c:majorTickMark val="none"/>
        <c:minorTickMark val="none"/>
        <c:tickLblPos val="nextTo"/>
        <c:txPr>
          <a:bodyPr/>
          <a:lstStyle/>
          <a:p>
            <a:pPr>
              <a:defRPr sz="1400"/>
            </a:pPr>
            <a:endParaRPr lang="en-US"/>
          </a:p>
        </c:txPr>
        <c:crossAx val="-2042677000"/>
        <c:crosses val="autoZero"/>
        <c:crossBetween val="between"/>
        <c:majorUnit val="0.1"/>
        <c:minorUnit val="0.01"/>
      </c:valAx>
    </c:plotArea>
    <c:plotVisOnly val="1"/>
    <c:dispBlanksAs val="gap"/>
    <c:showDLblsOverMax val="0"/>
  </c:chart>
  <c:spPr>
    <a:ln>
      <a:noFill/>
    </a:ln>
  </c:spPr>
  <c:txPr>
    <a:bodyPr/>
    <a:lstStyle/>
    <a:p>
      <a:pPr>
        <a:defRPr sz="1000">
          <a:latin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9.3666566995581194E-2"/>
          <c:y val="6.6725507350796798E-2"/>
          <c:w val="0.90145113299199697"/>
          <c:h val="0.81662272051708495"/>
        </c:manualLayout>
      </c:layout>
      <c:lineChart>
        <c:grouping val="standard"/>
        <c:varyColors val="0"/>
        <c:ser>
          <c:idx val="2"/>
          <c:order val="0"/>
          <c:spPr>
            <a:ln w="19050">
              <a:solidFill>
                <a:schemeClr val="tx1"/>
              </a:solidFill>
            </a:ln>
            <a:effectLst/>
          </c:spPr>
          <c:marker>
            <c:symbol val="circle"/>
            <c:size val="11"/>
            <c:spPr>
              <a:solidFill>
                <a:schemeClr val="tx1">
                  <a:lumMod val="50000"/>
                  <a:lumOff val="50000"/>
                </a:schemeClr>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DataFig6!$D$8:$D$46</c:f>
              <c:numCache>
                <c:formatCode>0.00%</c:formatCode>
                <c:ptCount val="39"/>
                <c:pt idx="0">
                  <c:v>8.8999997824430466E-3</c:v>
                </c:pt>
                <c:pt idx="1">
                  <c:v>9.9200000986456871E-3</c:v>
                </c:pt>
                <c:pt idx="2">
                  <c:v>9.4200000166893005E-3</c:v>
                </c:pt>
                <c:pt idx="3">
                  <c:v>8.229999803006649E-3</c:v>
                </c:pt>
                <c:pt idx="4">
                  <c:v>8.4699997678399086E-3</c:v>
                </c:pt>
                <c:pt idx="5">
                  <c:v>1.0980000719428062E-2</c:v>
                </c:pt>
                <c:pt idx="6">
                  <c:v>9.9200000986456871E-3</c:v>
                </c:pt>
                <c:pt idx="7">
                  <c:v>1.0859999805688858E-2</c:v>
                </c:pt>
                <c:pt idx="8">
                  <c:v>1.0209999978542328E-2</c:v>
                </c:pt>
                <c:pt idx="9">
                  <c:v>1.0110000148415565E-2</c:v>
                </c:pt>
                <c:pt idx="10">
                  <c:v>9.9099995568394661E-3</c:v>
                </c:pt>
                <c:pt idx="11">
                  <c:v>9.8599996417760849E-3</c:v>
                </c:pt>
                <c:pt idx="12">
                  <c:v>9.7899995744228363E-3</c:v>
                </c:pt>
                <c:pt idx="13">
                  <c:v>1.0080000385642052E-2</c:v>
                </c:pt>
                <c:pt idx="14">
                  <c:v>1.1119999922811985E-2</c:v>
                </c:pt>
                <c:pt idx="15">
                  <c:v>1.2790000066161156E-2</c:v>
                </c:pt>
                <c:pt idx="16">
                  <c:v>1.2949999421834946E-2</c:v>
                </c:pt>
                <c:pt idx="17">
                  <c:v>1.664000004529953E-2</c:v>
                </c:pt>
                <c:pt idx="18">
                  <c:v>1.802000030875206E-2</c:v>
                </c:pt>
                <c:pt idx="19">
                  <c:v>1.2880000285804272E-2</c:v>
                </c:pt>
                <c:pt idx="20">
                  <c:v>1.1440000496804714E-2</c:v>
                </c:pt>
                <c:pt idx="21">
                  <c:v>1.1579999700188637E-2</c:v>
                </c:pt>
                <c:pt idx="22">
                  <c:v>1.1230000294744968E-2</c:v>
                </c:pt>
                <c:pt idx="23">
                  <c:v>1.1309999972581863E-2</c:v>
                </c:pt>
                <c:pt idx="24">
                  <c:v>1.1419999413192272E-2</c:v>
                </c:pt>
                <c:pt idx="25">
                  <c:v>1.3819999992847443E-2</c:v>
                </c:pt>
                <c:pt idx="26">
                  <c:v>1.5290000475943089E-2</c:v>
                </c:pt>
                <c:pt idx="27">
                  <c:v>1.3099999167025089E-2</c:v>
                </c:pt>
                <c:pt idx="28">
                  <c:v>1.3359999284148216E-2</c:v>
                </c:pt>
                <c:pt idx="29">
                  <c:v>1.3980000279843807E-2</c:v>
                </c:pt>
                <c:pt idx="30">
                  <c:v>1.4190000481903553E-2</c:v>
                </c:pt>
                <c:pt idx="31">
                  <c:v>1.4730000868439674E-2</c:v>
                </c:pt>
                <c:pt idx="32">
                  <c:v>1.4910000376403332E-2</c:v>
                </c:pt>
                <c:pt idx="33">
                  <c:v>1.4379999600350857E-2</c:v>
                </c:pt>
                <c:pt idx="34">
                  <c:v>1.3860000297427177E-2</c:v>
                </c:pt>
                <c:pt idx="35">
                  <c:v>1.4059999957680702E-2</c:v>
                </c:pt>
                <c:pt idx="36">
                  <c:v>1.3369999825954437E-2</c:v>
                </c:pt>
              </c:numCache>
            </c:numRef>
          </c:val>
          <c:smooth val="0"/>
          <c:extLst>
            <c:ext xmlns:c16="http://schemas.microsoft.com/office/drawing/2014/chart" uri="{C3380CC4-5D6E-409C-BE32-E72D297353CC}">
              <c16:uniqueId val="{00000000-5DA1-1145-9519-F04D20459A1B}"/>
            </c:ext>
          </c:extLst>
        </c:ser>
        <c:ser>
          <c:idx val="0"/>
          <c:order val="1"/>
          <c:spPr>
            <a:ln w="19050">
              <a:solidFill>
                <a:schemeClr val="tx1"/>
              </a:solidFill>
            </a:ln>
            <a:effectLst/>
          </c:spPr>
          <c:marker>
            <c:symbol val="circle"/>
            <c:size val="11"/>
            <c:spPr>
              <a:solidFill>
                <a:schemeClr val="bg1">
                  <a:lumMod val="75000"/>
                </a:schemeClr>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DataFig6!$C$8:$C$46</c:f>
              <c:numCache>
                <c:formatCode>0.00%</c:formatCode>
                <c:ptCount val="39"/>
                <c:pt idx="0">
                  <c:v>9.1099999845027924E-3</c:v>
                </c:pt>
                <c:pt idx="1">
                  <c:v>1.0350000113248825E-2</c:v>
                </c:pt>
                <c:pt idx="2">
                  <c:v>1.0019999928772449E-2</c:v>
                </c:pt>
                <c:pt idx="3">
                  <c:v>8.8099995627999306E-3</c:v>
                </c:pt>
                <c:pt idx="4">
                  <c:v>9.190000593662262E-3</c:v>
                </c:pt>
                <c:pt idx="5">
                  <c:v>1.2079999782145023E-2</c:v>
                </c:pt>
                <c:pt idx="6">
                  <c:v>1.1099999770522118E-2</c:v>
                </c:pt>
                <c:pt idx="7">
                  <c:v>1.2230000458657742E-2</c:v>
                </c:pt>
                <c:pt idx="8">
                  <c:v>1.1670000851154327E-2</c:v>
                </c:pt>
                <c:pt idx="9">
                  <c:v>1.1699999682605267E-2</c:v>
                </c:pt>
                <c:pt idx="10">
                  <c:v>1.1510000564157963E-2</c:v>
                </c:pt>
                <c:pt idx="11">
                  <c:v>1.1660000309348106E-2</c:v>
                </c:pt>
                <c:pt idx="12">
                  <c:v>1.1739999987185001E-2</c:v>
                </c:pt>
                <c:pt idx="13">
                  <c:v>1.2240000069141388E-2</c:v>
                </c:pt>
                <c:pt idx="14">
                  <c:v>1.3480000197887421E-2</c:v>
                </c:pt>
                <c:pt idx="15">
                  <c:v>1.5890000388026237E-2</c:v>
                </c:pt>
                <c:pt idx="16">
                  <c:v>1.6470000147819519E-2</c:v>
                </c:pt>
                <c:pt idx="17">
                  <c:v>2.1140001714229584E-2</c:v>
                </c:pt>
                <c:pt idx="18">
                  <c:v>2.2800000384449959E-2</c:v>
                </c:pt>
                <c:pt idx="19">
                  <c:v>1.7079999670386314E-2</c:v>
                </c:pt>
                <c:pt idx="20">
                  <c:v>1.5490000136196613E-2</c:v>
                </c:pt>
                <c:pt idx="21">
                  <c:v>1.5850000083446503E-2</c:v>
                </c:pt>
                <c:pt idx="22">
                  <c:v>1.5039999037981033E-2</c:v>
                </c:pt>
                <c:pt idx="23">
                  <c:v>1.4750000089406967E-2</c:v>
                </c:pt>
                <c:pt idx="24">
                  <c:v>1.4939999207854271E-2</c:v>
                </c:pt>
                <c:pt idx="25">
                  <c:v>1.786000095307827E-2</c:v>
                </c:pt>
                <c:pt idx="26">
                  <c:v>2.0029999315738678E-2</c:v>
                </c:pt>
                <c:pt idx="27">
                  <c:v>1.744999922811985E-2</c:v>
                </c:pt>
                <c:pt idx="28">
                  <c:v>1.7960000783205032E-2</c:v>
                </c:pt>
                <c:pt idx="29">
                  <c:v>1.8950000405311584E-2</c:v>
                </c:pt>
                <c:pt idx="30">
                  <c:v>1.9600000232458115E-2</c:v>
                </c:pt>
                <c:pt idx="31">
                  <c:v>2.0519999787211418E-2</c:v>
                </c:pt>
                <c:pt idx="32">
                  <c:v>2.0880000665783882E-2</c:v>
                </c:pt>
                <c:pt idx="33">
                  <c:v>2.020999975502491E-2</c:v>
                </c:pt>
                <c:pt idx="34">
                  <c:v>1.9629999995231628E-2</c:v>
                </c:pt>
                <c:pt idx="35">
                  <c:v>2.0039999857544899E-2</c:v>
                </c:pt>
                <c:pt idx="36">
                  <c:v>1.9550001248717308E-2</c:v>
                </c:pt>
              </c:numCache>
            </c:numRef>
          </c:val>
          <c:smooth val="0"/>
          <c:extLst>
            <c:ext xmlns:c16="http://schemas.microsoft.com/office/drawing/2014/chart" uri="{C3380CC4-5D6E-409C-BE32-E72D297353CC}">
              <c16:uniqueId val="{00000001-5DA1-1145-9519-F04D20459A1B}"/>
            </c:ext>
          </c:extLst>
        </c:ser>
        <c:ser>
          <c:idx val="1"/>
          <c:order val="2"/>
          <c:spPr>
            <a:ln w="19050">
              <a:solidFill>
                <a:schemeClr val="tx1"/>
              </a:solidFill>
            </a:ln>
            <a:effectLst/>
          </c:spPr>
          <c:marker>
            <c:symbol val="circle"/>
            <c:size val="11"/>
            <c:spPr>
              <a:solidFill>
                <a:schemeClr val="bg1"/>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DataFig6!$B$8:$B$46</c:f>
              <c:numCache>
                <c:formatCode>0.00%</c:formatCode>
                <c:ptCount val="39"/>
                <c:pt idx="0">
                  <c:v>9.3400003388524055E-3</c:v>
                </c:pt>
                <c:pt idx="1">
                  <c:v>1.0870000347495079E-2</c:v>
                </c:pt>
                <c:pt idx="2">
                  <c:v>1.0759999975562096E-2</c:v>
                </c:pt>
                <c:pt idx="3">
                  <c:v>9.6499994397163391E-3</c:v>
                </c:pt>
                <c:pt idx="4">
                  <c:v>1.0240000672638416E-2</c:v>
                </c:pt>
                <c:pt idx="5">
                  <c:v>1.3710000552237034E-2</c:v>
                </c:pt>
                <c:pt idx="6">
                  <c:v>1.2889999896287918E-2</c:v>
                </c:pt>
                <c:pt idx="7">
                  <c:v>1.4379999600350857E-2</c:v>
                </c:pt>
                <c:pt idx="8">
                  <c:v>1.3990000821650028E-2</c:v>
                </c:pt>
                <c:pt idx="9">
                  <c:v>1.4220000244677067E-2</c:v>
                </c:pt>
                <c:pt idx="10">
                  <c:v>1.408000010997057E-2</c:v>
                </c:pt>
                <c:pt idx="11">
                  <c:v>1.4589999802410603E-2</c:v>
                </c:pt>
                <c:pt idx="12">
                  <c:v>1.4969999901950359E-2</c:v>
                </c:pt>
                <c:pt idx="13">
                  <c:v>1.5859998762607574E-2</c:v>
                </c:pt>
                <c:pt idx="14">
                  <c:v>1.7519999295473099E-2</c:v>
                </c:pt>
                <c:pt idx="15">
                  <c:v>2.1110000088810921E-2</c:v>
                </c:pt>
                <c:pt idx="16">
                  <c:v>2.232000045478344E-2</c:v>
                </c:pt>
                <c:pt idx="17">
                  <c:v>2.8440000489354134E-2</c:v>
                </c:pt>
                <c:pt idx="18">
                  <c:v>3.0629999935626984E-2</c:v>
                </c:pt>
                <c:pt idx="19">
                  <c:v>2.4230001494288445E-2</c:v>
                </c:pt>
                <c:pt idx="20">
                  <c:v>2.2539999336004257E-2</c:v>
                </c:pt>
                <c:pt idx="21">
                  <c:v>2.3399999365210533E-2</c:v>
                </c:pt>
                <c:pt idx="22">
                  <c:v>2.1970000118017197E-2</c:v>
                </c:pt>
                <c:pt idx="23">
                  <c:v>2.1199999377131462E-2</c:v>
                </c:pt>
                <c:pt idx="24">
                  <c:v>2.17600017786026E-2</c:v>
                </c:pt>
                <c:pt idx="25">
                  <c:v>2.5849999859929085E-2</c:v>
                </c:pt>
                <c:pt idx="26">
                  <c:v>2.9470000416040421E-2</c:v>
                </c:pt>
                <c:pt idx="27">
                  <c:v>2.6089999824762344E-2</c:v>
                </c:pt>
                <c:pt idx="28">
                  <c:v>2.7170000597834587E-2</c:v>
                </c:pt>
                <c:pt idx="29">
                  <c:v>2.8970001265406609E-2</c:v>
                </c:pt>
                <c:pt idx="30">
                  <c:v>3.0589999631047249E-2</c:v>
                </c:pt>
                <c:pt idx="31">
                  <c:v>3.2329998910427094E-2</c:v>
                </c:pt>
                <c:pt idx="32">
                  <c:v>3.3099997788667679E-2</c:v>
                </c:pt>
                <c:pt idx="33">
                  <c:v>3.229999914765358E-2</c:v>
                </c:pt>
                <c:pt idx="34">
                  <c:v>3.1610000878572464E-2</c:v>
                </c:pt>
                <c:pt idx="35">
                  <c:v>3.2570000737905502E-2</c:v>
                </c:pt>
                <c:pt idx="36">
                  <c:v>3.2609999179840088E-2</c:v>
                </c:pt>
              </c:numCache>
            </c:numRef>
          </c:val>
          <c:smooth val="0"/>
          <c:extLst>
            <c:ext xmlns:c16="http://schemas.microsoft.com/office/drawing/2014/chart" uri="{C3380CC4-5D6E-409C-BE32-E72D297353CC}">
              <c16:uniqueId val="{00000002-5DA1-1145-9519-F04D20459A1B}"/>
            </c:ext>
          </c:extLst>
        </c:ser>
        <c:ser>
          <c:idx val="3"/>
          <c:order val="3"/>
          <c:spPr>
            <a:ln w="19050">
              <a:solidFill>
                <a:schemeClr val="tx1"/>
              </a:solidFill>
            </a:ln>
          </c:spPr>
          <c:marker>
            <c:symbol val="circle"/>
            <c:size val="11"/>
            <c:spPr>
              <a:solidFill>
                <a:schemeClr val="tx1"/>
              </a:solidFill>
              <a:ln>
                <a:solidFill>
                  <a:schemeClr val="tx1"/>
                </a:solidFill>
              </a:ln>
            </c:spPr>
          </c:marker>
          <c:val>
            <c:numRef>
              <c:f>DataFig6!$E$8:$E$46</c:f>
              <c:numCache>
                <c:formatCode>0.00%</c:formatCode>
                <c:ptCount val="39"/>
                <c:pt idx="0">
                  <c:v>8.7400004267692566E-3</c:v>
                </c:pt>
                <c:pt idx="1">
                  <c:v>9.5800003036856651E-3</c:v>
                </c:pt>
                <c:pt idx="2">
                  <c:v>8.9400000870227814E-3</c:v>
                </c:pt>
                <c:pt idx="3">
                  <c:v>7.7399997971951962E-3</c:v>
                </c:pt>
                <c:pt idx="4">
                  <c:v>7.890000008046627E-3</c:v>
                </c:pt>
                <c:pt idx="5">
                  <c:v>1.0080000385642052E-2</c:v>
                </c:pt>
                <c:pt idx="6">
                  <c:v>8.9900000020861626E-3</c:v>
                </c:pt>
                <c:pt idx="7">
                  <c:v>9.7799999639391899E-3</c:v>
                </c:pt>
                <c:pt idx="8">
                  <c:v>9.100000374019146E-3</c:v>
                </c:pt>
                <c:pt idx="9">
                  <c:v>8.9400000870227814E-3</c:v>
                </c:pt>
                <c:pt idx="10">
                  <c:v>8.7799998000264168E-3</c:v>
                </c:pt>
                <c:pt idx="11">
                  <c:v>8.6099999025464058E-3</c:v>
                </c:pt>
                <c:pt idx="12">
                  <c:v>8.4800003096461296E-3</c:v>
                </c:pt>
                <c:pt idx="13">
                  <c:v>8.659999817609787E-3</c:v>
                </c:pt>
                <c:pt idx="14">
                  <c:v>9.5699997618794441E-3</c:v>
                </c:pt>
                <c:pt idx="15">
                  <c:v>1.080000028014183E-2</c:v>
                </c:pt>
                <c:pt idx="16">
                  <c:v>1.0729999281466007E-2</c:v>
                </c:pt>
                <c:pt idx="17">
                  <c:v>1.3839999213814735E-2</c:v>
                </c:pt>
                <c:pt idx="18">
                  <c:v>1.5049999579787254E-2</c:v>
                </c:pt>
                <c:pt idx="19">
                  <c:v>1.039000041782856E-2</c:v>
                </c:pt>
                <c:pt idx="20">
                  <c:v>9.180000051856041E-3</c:v>
                </c:pt>
                <c:pt idx="21">
                  <c:v>9.2599997296929359E-3</c:v>
                </c:pt>
                <c:pt idx="22">
                  <c:v>9.180000051856041E-3</c:v>
                </c:pt>
                <c:pt idx="23">
                  <c:v>9.4599993899464607E-3</c:v>
                </c:pt>
                <c:pt idx="24">
                  <c:v>9.5300003886222839E-3</c:v>
                </c:pt>
                <c:pt idx="25">
                  <c:v>1.1610000394284725E-2</c:v>
                </c:pt>
                <c:pt idx="26">
                  <c:v>1.2710000388324261E-2</c:v>
                </c:pt>
                <c:pt idx="27">
                  <c:v>1.0750000365078449E-2</c:v>
                </c:pt>
                <c:pt idx="28">
                  <c:v>1.0870000347495079E-2</c:v>
                </c:pt>
                <c:pt idx="29">
                  <c:v>1.128000020980835E-2</c:v>
                </c:pt>
                <c:pt idx="30">
                  <c:v>1.1309999972581863E-2</c:v>
                </c:pt>
                <c:pt idx="31">
                  <c:v>1.1649999767541885E-2</c:v>
                </c:pt>
                <c:pt idx="32">
                  <c:v>1.1749999597668648E-2</c:v>
                </c:pt>
                <c:pt idx="33">
                  <c:v>1.1300000362098217E-2</c:v>
                </c:pt>
                <c:pt idx="34">
                  <c:v>1.08800008893013E-2</c:v>
                </c:pt>
                <c:pt idx="35">
                  <c:v>1.1009999550879002E-2</c:v>
                </c:pt>
                <c:pt idx="36">
                  <c:v>1.030999980866909E-2</c:v>
                </c:pt>
              </c:numCache>
            </c:numRef>
          </c:val>
          <c:smooth val="0"/>
          <c:extLst>
            <c:ext xmlns:c16="http://schemas.microsoft.com/office/drawing/2014/chart" uri="{C3380CC4-5D6E-409C-BE32-E72D297353CC}">
              <c16:uniqueId val="{00000003-5DA1-1145-9519-F04D20459A1B}"/>
            </c:ext>
          </c:extLst>
        </c:ser>
        <c:dLbls>
          <c:showLegendKey val="0"/>
          <c:showVal val="0"/>
          <c:showCatName val="0"/>
          <c:showSerName val="0"/>
          <c:showPercent val="0"/>
          <c:showBubbleSize val="0"/>
        </c:dLbls>
        <c:marker val="1"/>
        <c:smooth val="0"/>
        <c:axId val="-2042904072"/>
        <c:axId val="-2042899144"/>
      </c:lineChart>
      <c:catAx>
        <c:axId val="-2042904072"/>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042899144"/>
        <c:crosses val="autoZero"/>
        <c:auto val="1"/>
        <c:lblAlgn val="ctr"/>
        <c:lblOffset val="100"/>
        <c:tickLblSkip val="4"/>
        <c:tickMarkSkip val="4"/>
        <c:noMultiLvlLbl val="0"/>
      </c:catAx>
      <c:valAx>
        <c:axId val="-2042899144"/>
        <c:scaling>
          <c:orientation val="minMax"/>
        </c:scaling>
        <c:delete val="0"/>
        <c:axPos val="l"/>
        <c:numFmt formatCode="0.0%" sourceLinked="0"/>
        <c:majorTickMark val="none"/>
        <c:minorTickMark val="none"/>
        <c:tickLblPos val="nextTo"/>
        <c:crossAx val="-2042904072"/>
        <c:crosses val="autoZero"/>
        <c:crossBetween val="between"/>
      </c:valAx>
    </c:plotArea>
    <c:plotVisOnly val="1"/>
    <c:dispBlanksAs val="span"/>
    <c:showDLblsOverMax val="0"/>
  </c:chart>
  <c:spPr>
    <a:ln>
      <a:noFill/>
    </a:ln>
  </c:spPr>
  <c:txPr>
    <a:bodyPr/>
    <a:lstStyle/>
    <a:p>
      <a:pPr>
        <a:defRPr sz="1800">
          <a:latin typeface="Palatino"/>
          <a:cs typeface="Palatino"/>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i="0" baseline="0">
                <a:effectLst/>
              </a:rPr>
              <a:t>Total household wealth (to national income)</a:t>
            </a:r>
            <a:endParaRPr lang="fr-FR" sz="2000">
              <a:effectLst/>
            </a:endParaRPr>
          </a:p>
        </c:rich>
      </c:tx>
      <c:layout>
        <c:manualLayout>
          <c:xMode val="edge"/>
          <c:yMode val="edge"/>
          <c:x val="0.23565669291338601"/>
          <c:y val="3.5629030534034903E-7"/>
        </c:manualLayout>
      </c:layout>
      <c:overlay val="0"/>
    </c:title>
    <c:autoTitleDeleted val="0"/>
    <c:plotArea>
      <c:layout>
        <c:manualLayout>
          <c:layoutTarget val="inner"/>
          <c:xMode val="edge"/>
          <c:yMode val="edge"/>
          <c:x val="0.113142438229704"/>
          <c:y val="7.8506609185164097E-2"/>
          <c:w val="0.86339408091229997"/>
          <c:h val="0.74117647058823499"/>
        </c:manualLayout>
      </c:layout>
      <c:lineChart>
        <c:grouping val="standard"/>
        <c:varyColors val="0"/>
        <c:ser>
          <c:idx val="0"/>
          <c:order val="0"/>
          <c:tx>
            <c:strRef>
              <c:f>DataFig1!$G$2</c:f>
              <c:strCache>
                <c:ptCount val="1"/>
                <c:pt idx="0">
                  <c:v>Total</c:v>
                </c:pt>
              </c:strCache>
            </c:strRef>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DataFig1!$G$3:$G$108</c:f>
              <c:numCache>
                <c:formatCode>0%</c:formatCode>
                <c:ptCount val="106"/>
                <c:pt idx="0">
                  <c:v>4.7140022608753132</c:v>
                </c:pt>
                <c:pt idx="1">
                  <c:v>5.2205457957857275</c:v>
                </c:pt>
                <c:pt idx="2">
                  <c:v>5.4671182179763766</c:v>
                </c:pt>
                <c:pt idx="3">
                  <c:v>4.9204803199784113</c:v>
                </c:pt>
                <c:pt idx="4">
                  <c:v>4.2862934864009814</c:v>
                </c:pt>
                <c:pt idx="5">
                  <c:v>3.7002019696178534</c:v>
                </c:pt>
                <c:pt idx="6">
                  <c:v>3.8419230756411293</c:v>
                </c:pt>
                <c:pt idx="7">
                  <c:v>3.4262787561116306</c:v>
                </c:pt>
                <c:pt idx="8">
                  <c:v>4.1476901044446874</c:v>
                </c:pt>
                <c:pt idx="9">
                  <c:v>4.2930845247147742</c:v>
                </c:pt>
                <c:pt idx="10">
                  <c:v>3.8257418374524623</c:v>
                </c:pt>
                <c:pt idx="11">
                  <c:v>3.9548325543231293</c:v>
                </c:pt>
                <c:pt idx="12">
                  <c:v>4.0968702203542779</c:v>
                </c:pt>
                <c:pt idx="13">
                  <c:v>4.0414644367976251</c:v>
                </c:pt>
                <c:pt idx="14">
                  <c:v>4.402484296998554</c:v>
                </c:pt>
                <c:pt idx="15">
                  <c:v>4.9672706572859209</c:v>
                </c:pt>
                <c:pt idx="16">
                  <c:v>4.9094774559370107</c:v>
                </c:pt>
                <c:pt idx="17">
                  <c:v>4.9836077763547211</c:v>
                </c:pt>
                <c:pt idx="18">
                  <c:v>4.8104971463555426</c:v>
                </c:pt>
                <c:pt idx="19">
                  <c:v>5.076311918055719</c:v>
                </c:pt>
                <c:pt idx="20">
                  <c:v>5.5235498494170896</c:v>
                </c:pt>
                <c:pt idx="21">
                  <c:v>5.0370799185757882</c:v>
                </c:pt>
                <c:pt idx="22">
                  <c:v>4.8069138124209321</c:v>
                </c:pt>
                <c:pt idx="23">
                  <c:v>5.0044716360773709</c:v>
                </c:pt>
                <c:pt idx="24">
                  <c:v>4.5018180629950146</c:v>
                </c:pt>
                <c:pt idx="25">
                  <c:v>4.6387554209360466</c:v>
                </c:pt>
                <c:pt idx="26">
                  <c:v>4.4744615698181418</c:v>
                </c:pt>
                <c:pt idx="27">
                  <c:v>4.0989937306259687</c:v>
                </c:pt>
                <c:pt idx="28">
                  <c:v>3.2454430591756593</c:v>
                </c:pt>
                <c:pt idx="29">
                  <c:v>2.6343145904204004</c:v>
                </c:pt>
                <c:pt idx="30">
                  <c:v>2.4494825781373235</c:v>
                </c:pt>
                <c:pt idx="31">
                  <c:v>2.6710999833987454</c:v>
                </c:pt>
                <c:pt idx="32">
                  <c:v>3.138048829899958</c:v>
                </c:pt>
                <c:pt idx="33">
                  <c:v>3.451400279343841</c:v>
                </c:pt>
                <c:pt idx="34">
                  <c:v>3.4856283903163794</c:v>
                </c:pt>
                <c:pt idx="35">
                  <c:v>3.3444897859413873</c:v>
                </c:pt>
                <c:pt idx="36">
                  <c:v>3.5467760415651375</c:v>
                </c:pt>
                <c:pt idx="37">
                  <c:v>3.3596392775327826</c:v>
                </c:pt>
                <c:pt idx="38">
                  <c:v>3.1484385849493481</c:v>
                </c:pt>
                <c:pt idx="39">
                  <c:v>3.1534181530693037</c:v>
                </c:pt>
                <c:pt idx="40">
                  <c:v>3.0851629353365326</c:v>
                </c:pt>
                <c:pt idx="41">
                  <c:v>3.2394985955189823</c:v>
                </c:pt>
                <c:pt idx="42">
                  <c:v>3.175234507369892</c:v>
                </c:pt>
                <c:pt idx="43">
                  <c:v>3.2004918305775609</c:v>
                </c:pt>
                <c:pt idx="44">
                  <c:v>3.1898616798402415</c:v>
                </c:pt>
                <c:pt idx="45">
                  <c:v>3.3543224543546231</c:v>
                </c:pt>
                <c:pt idx="46">
                  <c:v>3.2878926435654043</c:v>
                </c:pt>
                <c:pt idx="47">
                  <c:v>3.2773928254375857</c:v>
                </c:pt>
                <c:pt idx="48">
                  <c:v>3.3580335672885733</c:v>
                </c:pt>
                <c:pt idx="49">
                  <c:v>3.2934294614878312</c:v>
                </c:pt>
                <c:pt idx="50">
                  <c:v>3.2165686177079977</c:v>
                </c:pt>
                <c:pt idx="51">
                  <c:v>3.1782604829552903</c:v>
                </c:pt>
                <c:pt idx="52">
                  <c:v>3.1580312804843107</c:v>
                </c:pt>
                <c:pt idx="53">
                  <c:v>3.0357722413029129</c:v>
                </c:pt>
                <c:pt idx="54">
                  <c:v>3.061941990493811</c:v>
                </c:pt>
                <c:pt idx="55">
                  <c:v>3.1265335342524034</c:v>
                </c:pt>
                <c:pt idx="56">
                  <c:v>3.050318636349866</c:v>
                </c:pt>
                <c:pt idx="57">
                  <c:v>2.9730752531798417</c:v>
                </c:pt>
                <c:pt idx="58">
                  <c:v>2.9670887237756434</c:v>
                </c:pt>
                <c:pt idx="59">
                  <c:v>3.044462714270312</c:v>
                </c:pt>
                <c:pt idx="60">
                  <c:v>2.9508671823608696</c:v>
                </c:pt>
                <c:pt idx="61">
                  <c:v>2.7591843047933264</c:v>
                </c:pt>
                <c:pt idx="62">
                  <c:v>2.7348585505694345</c:v>
                </c:pt>
                <c:pt idx="63">
                  <c:v>2.7981488634847262</c:v>
                </c:pt>
                <c:pt idx="64">
                  <c:v>2.7865414752046602</c:v>
                </c:pt>
                <c:pt idx="65">
                  <c:v>2.7445807408877485</c:v>
                </c:pt>
                <c:pt idx="66">
                  <c:v>2.8355083560937082</c:v>
                </c:pt>
                <c:pt idx="67">
                  <c:v>3.036151553883581</c:v>
                </c:pt>
                <c:pt idx="68">
                  <c:v>3.0246816487760815</c:v>
                </c:pt>
                <c:pt idx="69">
                  <c:v>3.1404253358388954</c:v>
                </c:pt>
                <c:pt idx="70">
                  <c:v>3.1515612115849807</c:v>
                </c:pt>
                <c:pt idx="71">
                  <c:v>3.0221391613747115</c:v>
                </c:pt>
                <c:pt idx="72">
                  <c:v>3.1119562152189122</c:v>
                </c:pt>
                <c:pt idx="73">
                  <c:v>3.3119586809773263</c:v>
                </c:pt>
                <c:pt idx="74">
                  <c:v>3.361922100483409</c:v>
                </c:pt>
                <c:pt idx="75">
                  <c:v>3.3403864466856841</c:v>
                </c:pt>
                <c:pt idx="76">
                  <c:v>3.4352942715314629</c:v>
                </c:pt>
                <c:pt idx="77">
                  <c:v>3.4394353436409801</c:v>
                </c:pt>
                <c:pt idx="78">
                  <c:v>3.5108147339614564</c:v>
                </c:pt>
                <c:pt idx="79">
                  <c:v>3.5186653027558887</c:v>
                </c:pt>
                <c:pt idx="80">
                  <c:v>3.5460616744022881</c:v>
                </c:pt>
                <c:pt idx="81">
                  <c:v>3.4864353295961625</c:v>
                </c:pt>
                <c:pt idx="82">
                  <c:v>3.5344521713151731</c:v>
                </c:pt>
                <c:pt idx="83">
                  <c:v>3.6272661354087936</c:v>
                </c:pt>
                <c:pt idx="84">
                  <c:v>3.7353633646971058</c:v>
                </c:pt>
                <c:pt idx="85">
                  <c:v>3.9203035847513159</c:v>
                </c:pt>
                <c:pt idx="86">
                  <c:v>4.1658795826836084</c:v>
                </c:pt>
                <c:pt idx="87">
                  <c:v>4.1532901660874142</c:v>
                </c:pt>
                <c:pt idx="88">
                  <c:v>4.0569935441667457</c:v>
                </c:pt>
                <c:pt idx="89">
                  <c:v>3.905075182650906</c:v>
                </c:pt>
                <c:pt idx="90">
                  <c:v>3.9513513168889198</c:v>
                </c:pt>
                <c:pt idx="91">
                  <c:v>4.2376425993486757</c:v>
                </c:pt>
                <c:pt idx="92">
                  <c:v>4.4942446232382256</c:v>
                </c:pt>
                <c:pt idx="93">
                  <c:v>4.6044402672987683</c:v>
                </c:pt>
                <c:pt idx="94">
                  <c:v>4.6255366413691972</c:v>
                </c:pt>
                <c:pt idx="95">
                  <c:v>4.1632326318430453</c:v>
                </c:pt>
                <c:pt idx="96">
                  <c:v>3.9053677622421086</c:v>
                </c:pt>
                <c:pt idx="97">
                  <c:v>3.8977103232864847</c:v>
                </c:pt>
                <c:pt idx="98">
                  <c:v>3.8531559506033926</c:v>
                </c:pt>
                <c:pt idx="99">
                  <c:v>3.8622663214135282</c:v>
                </c:pt>
                <c:pt idx="100">
                  <c:v>4.2555202081068515</c:v>
                </c:pt>
                <c:pt idx="101">
                  <c:v>4.4878297533320524</c:v>
                </c:pt>
                <c:pt idx="102">
                  <c:v>4.551589977833701</c:v>
                </c:pt>
                <c:pt idx="103">
                  <c:v>4.7059898865043888</c:v>
                </c:pt>
                <c:pt idx="104">
                  <c:v>4.8955362406397063</c:v>
                </c:pt>
                <c:pt idx="105">
                  <c:v>5.0267072401068358</c:v>
                </c:pt>
              </c:numCache>
            </c:numRef>
          </c:val>
          <c:smooth val="0"/>
          <c:extLst>
            <c:ext xmlns:c16="http://schemas.microsoft.com/office/drawing/2014/chart" uri="{C3380CC4-5D6E-409C-BE32-E72D297353CC}">
              <c16:uniqueId val="{00000000-6507-5042-BCA2-573069DA5C26}"/>
            </c:ext>
          </c:extLst>
        </c:ser>
        <c:dLbls>
          <c:showLegendKey val="0"/>
          <c:showVal val="0"/>
          <c:showCatName val="0"/>
          <c:showSerName val="0"/>
          <c:showPercent val="0"/>
          <c:showBubbleSize val="0"/>
        </c:dLbls>
        <c:marker val="1"/>
        <c:smooth val="0"/>
        <c:axId val="-2120383928"/>
        <c:axId val="-2120405368"/>
      </c:lineChart>
      <c:catAx>
        <c:axId val="-212038392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20405368"/>
        <c:crossesAt val="0"/>
        <c:auto val="1"/>
        <c:lblAlgn val="ctr"/>
        <c:lblOffset val="100"/>
        <c:tickLblSkip val="5"/>
        <c:tickMarkSkip val="5"/>
        <c:noMultiLvlLbl val="0"/>
      </c:catAx>
      <c:valAx>
        <c:axId val="-2120405368"/>
        <c:scaling>
          <c:orientation val="minMax"/>
          <c:max val="5.6"/>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sz="1600"/>
                  <a:t>% of national income</a:t>
                </a:r>
              </a:p>
            </c:rich>
          </c:tx>
          <c:layout>
            <c:manualLayout>
              <c:xMode val="edge"/>
              <c:yMode val="edge"/>
              <c:x val="2.96388813467282E-4"/>
              <c:y val="0.287025510385861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2038392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i="0" baseline="0">
                <a:effectLst/>
              </a:rPr>
              <a:t>Total household wealth (to national income)</a:t>
            </a:r>
            <a:endParaRPr lang="fr-FR" sz="2000">
              <a:effectLst/>
            </a:endParaRPr>
          </a:p>
        </c:rich>
      </c:tx>
      <c:layout>
        <c:manualLayout>
          <c:xMode val="edge"/>
          <c:yMode val="edge"/>
          <c:x val="0.23565669291338601"/>
          <c:y val="3.5629030534079202E-7"/>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DataFig1!$G$2</c:f>
              <c:strCache>
                <c:ptCount val="1"/>
                <c:pt idx="0">
                  <c:v>Total</c:v>
                </c:pt>
              </c:strCache>
            </c:strRef>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DataFig1!$G$3:$G$108</c:f>
              <c:numCache>
                <c:formatCode>0%</c:formatCode>
                <c:ptCount val="106"/>
                <c:pt idx="0">
                  <c:v>4.7140022608753132</c:v>
                </c:pt>
                <c:pt idx="1">
                  <c:v>5.2205457957857275</c:v>
                </c:pt>
                <c:pt idx="2">
                  <c:v>5.4671182179763766</c:v>
                </c:pt>
                <c:pt idx="3">
                  <c:v>4.9204803199784113</c:v>
                </c:pt>
                <c:pt idx="4">
                  <c:v>4.2862934864009814</c:v>
                </c:pt>
                <c:pt idx="5">
                  <c:v>3.7002019696178534</c:v>
                </c:pt>
                <c:pt idx="6">
                  <c:v>3.8419230756411293</c:v>
                </c:pt>
                <c:pt idx="7">
                  <c:v>3.4262787561116306</c:v>
                </c:pt>
                <c:pt idx="8">
                  <c:v>4.1476901044446874</c:v>
                </c:pt>
                <c:pt idx="9">
                  <c:v>4.2930845247147742</c:v>
                </c:pt>
                <c:pt idx="10">
                  <c:v>3.8257418374524623</c:v>
                </c:pt>
                <c:pt idx="11">
                  <c:v>3.9548325543231293</c:v>
                </c:pt>
                <c:pt idx="12">
                  <c:v>4.0968702203542779</c:v>
                </c:pt>
                <c:pt idx="13">
                  <c:v>4.0414644367976251</c:v>
                </c:pt>
                <c:pt idx="14">
                  <c:v>4.402484296998554</c:v>
                </c:pt>
                <c:pt idx="15">
                  <c:v>4.9672706572859209</c:v>
                </c:pt>
                <c:pt idx="16">
                  <c:v>4.9094774559370107</c:v>
                </c:pt>
                <c:pt idx="17">
                  <c:v>4.9836077763547211</c:v>
                </c:pt>
                <c:pt idx="18">
                  <c:v>4.8104971463555426</c:v>
                </c:pt>
                <c:pt idx="19">
                  <c:v>5.076311918055719</c:v>
                </c:pt>
                <c:pt idx="20">
                  <c:v>5.5235498494170896</c:v>
                </c:pt>
                <c:pt idx="21">
                  <c:v>5.0370799185757882</c:v>
                </c:pt>
                <c:pt idx="22">
                  <c:v>4.8069138124209321</c:v>
                </c:pt>
                <c:pt idx="23">
                  <c:v>5.0044716360773709</c:v>
                </c:pt>
                <c:pt idx="24">
                  <c:v>4.5018180629950146</c:v>
                </c:pt>
                <c:pt idx="25">
                  <c:v>4.6387554209360466</c:v>
                </c:pt>
                <c:pt idx="26">
                  <c:v>4.4744615698181418</c:v>
                </c:pt>
                <c:pt idx="27">
                  <c:v>4.0989937306259687</c:v>
                </c:pt>
                <c:pt idx="28">
                  <c:v>3.2454430591756593</c:v>
                </c:pt>
                <c:pt idx="29">
                  <c:v>2.6343145904204004</c:v>
                </c:pt>
                <c:pt idx="30">
                  <c:v>2.4494825781373235</c:v>
                </c:pt>
                <c:pt idx="31">
                  <c:v>2.6710999833987454</c:v>
                </c:pt>
                <c:pt idx="32">
                  <c:v>3.138048829899958</c:v>
                </c:pt>
                <c:pt idx="33">
                  <c:v>3.451400279343841</c:v>
                </c:pt>
                <c:pt idx="34">
                  <c:v>3.4856283903163794</c:v>
                </c:pt>
                <c:pt idx="35">
                  <c:v>3.3444897859413873</c:v>
                </c:pt>
                <c:pt idx="36">
                  <c:v>3.5467760415651375</c:v>
                </c:pt>
                <c:pt idx="37">
                  <c:v>3.3596392775327826</c:v>
                </c:pt>
                <c:pt idx="38">
                  <c:v>3.1484385849493481</c:v>
                </c:pt>
                <c:pt idx="39">
                  <c:v>3.1534181530693037</c:v>
                </c:pt>
                <c:pt idx="40">
                  <c:v>3.0851629353365326</c:v>
                </c:pt>
                <c:pt idx="41">
                  <c:v>3.2394985955189823</c:v>
                </c:pt>
                <c:pt idx="42">
                  <c:v>3.175234507369892</c:v>
                </c:pt>
                <c:pt idx="43">
                  <c:v>3.2004918305775609</c:v>
                </c:pt>
                <c:pt idx="44">
                  <c:v>3.1898616798402415</c:v>
                </c:pt>
                <c:pt idx="45">
                  <c:v>3.3543224543546231</c:v>
                </c:pt>
                <c:pt idx="46">
                  <c:v>3.2878926435654043</c:v>
                </c:pt>
                <c:pt idx="47">
                  <c:v>3.2773928254375857</c:v>
                </c:pt>
                <c:pt idx="48">
                  <c:v>3.3580335672885733</c:v>
                </c:pt>
                <c:pt idx="49">
                  <c:v>3.2934294614878312</c:v>
                </c:pt>
                <c:pt idx="50">
                  <c:v>3.2165686177079977</c:v>
                </c:pt>
                <c:pt idx="51">
                  <c:v>3.1782604829552903</c:v>
                </c:pt>
                <c:pt idx="52">
                  <c:v>3.1580312804843107</c:v>
                </c:pt>
                <c:pt idx="53">
                  <c:v>3.0357722413029129</c:v>
                </c:pt>
                <c:pt idx="54">
                  <c:v>3.061941990493811</c:v>
                </c:pt>
                <c:pt idx="55">
                  <c:v>3.1265335342524034</c:v>
                </c:pt>
                <c:pt idx="56">
                  <c:v>3.050318636349866</c:v>
                </c:pt>
                <c:pt idx="57">
                  <c:v>2.9730752531798417</c:v>
                </c:pt>
                <c:pt idx="58">
                  <c:v>2.9670887237756434</c:v>
                </c:pt>
                <c:pt idx="59">
                  <c:v>3.044462714270312</c:v>
                </c:pt>
                <c:pt idx="60">
                  <c:v>2.9508671823608696</c:v>
                </c:pt>
                <c:pt idx="61">
                  <c:v>2.7591843047933264</c:v>
                </c:pt>
                <c:pt idx="62">
                  <c:v>2.7348585505694345</c:v>
                </c:pt>
                <c:pt idx="63">
                  <c:v>2.7981488634847262</c:v>
                </c:pt>
                <c:pt idx="64">
                  <c:v>2.7865414752046602</c:v>
                </c:pt>
                <c:pt idx="65">
                  <c:v>2.7445807408877485</c:v>
                </c:pt>
                <c:pt idx="66">
                  <c:v>2.8355083560937082</c:v>
                </c:pt>
                <c:pt idx="67">
                  <c:v>3.036151553883581</c:v>
                </c:pt>
                <c:pt idx="68">
                  <c:v>3.0246816487760815</c:v>
                </c:pt>
                <c:pt idx="69">
                  <c:v>3.1404253358388954</c:v>
                </c:pt>
                <c:pt idx="70">
                  <c:v>3.1515612115849807</c:v>
                </c:pt>
                <c:pt idx="71">
                  <c:v>3.0221391613747115</c:v>
                </c:pt>
                <c:pt idx="72">
                  <c:v>3.1119562152189122</c:v>
                </c:pt>
                <c:pt idx="73">
                  <c:v>3.3119586809773263</c:v>
                </c:pt>
                <c:pt idx="74">
                  <c:v>3.361922100483409</c:v>
                </c:pt>
                <c:pt idx="75">
                  <c:v>3.3403864466856841</c:v>
                </c:pt>
                <c:pt idx="76">
                  <c:v>3.4352942715314629</c:v>
                </c:pt>
                <c:pt idx="77">
                  <c:v>3.4394353436409801</c:v>
                </c:pt>
                <c:pt idx="78">
                  <c:v>3.5108147339614564</c:v>
                </c:pt>
                <c:pt idx="79">
                  <c:v>3.5186653027558887</c:v>
                </c:pt>
                <c:pt idx="80">
                  <c:v>3.5460616744022881</c:v>
                </c:pt>
                <c:pt idx="81">
                  <c:v>3.4864353295961625</c:v>
                </c:pt>
                <c:pt idx="82">
                  <c:v>3.5344521713151731</c:v>
                </c:pt>
                <c:pt idx="83">
                  <c:v>3.6272661354087936</c:v>
                </c:pt>
                <c:pt idx="84">
                  <c:v>3.7353633646971058</c:v>
                </c:pt>
                <c:pt idx="85">
                  <c:v>3.9203035847513159</c:v>
                </c:pt>
                <c:pt idx="86">
                  <c:v>4.1658795826836084</c:v>
                </c:pt>
                <c:pt idx="87">
                  <c:v>4.1532901660874142</c:v>
                </c:pt>
                <c:pt idx="88">
                  <c:v>4.0569935441667457</c:v>
                </c:pt>
                <c:pt idx="89">
                  <c:v>3.905075182650906</c:v>
                </c:pt>
                <c:pt idx="90">
                  <c:v>3.9513513168889198</c:v>
                </c:pt>
                <c:pt idx="91">
                  <c:v>4.2376425993486757</c:v>
                </c:pt>
                <c:pt idx="92">
                  <c:v>4.4942446232382256</c:v>
                </c:pt>
                <c:pt idx="93">
                  <c:v>4.6044402672987683</c:v>
                </c:pt>
                <c:pt idx="94">
                  <c:v>4.6255366413691972</c:v>
                </c:pt>
                <c:pt idx="95">
                  <c:v>4.1632326318430453</c:v>
                </c:pt>
                <c:pt idx="96">
                  <c:v>3.9053677622421086</c:v>
                </c:pt>
                <c:pt idx="97">
                  <c:v>3.8977103232864847</c:v>
                </c:pt>
                <c:pt idx="98">
                  <c:v>3.8531559506033926</c:v>
                </c:pt>
                <c:pt idx="99">
                  <c:v>3.8622663214135282</c:v>
                </c:pt>
                <c:pt idx="100">
                  <c:v>4.2555202081068515</c:v>
                </c:pt>
                <c:pt idx="101">
                  <c:v>4.4878297533320524</c:v>
                </c:pt>
                <c:pt idx="102">
                  <c:v>4.551589977833701</c:v>
                </c:pt>
                <c:pt idx="103">
                  <c:v>4.7059898865043888</c:v>
                </c:pt>
                <c:pt idx="104">
                  <c:v>4.8955362406397063</c:v>
                </c:pt>
                <c:pt idx="105">
                  <c:v>5.0267072401068358</c:v>
                </c:pt>
              </c:numCache>
            </c:numRef>
          </c:val>
          <c:smooth val="0"/>
          <c:extLst>
            <c:ext xmlns:c16="http://schemas.microsoft.com/office/drawing/2014/chart" uri="{C3380CC4-5D6E-409C-BE32-E72D297353CC}">
              <c16:uniqueId val="{00000000-69B9-694D-8E2E-D85A41099E69}"/>
            </c:ext>
          </c:extLst>
        </c:ser>
        <c:ser>
          <c:idx val="1"/>
          <c:order val="1"/>
          <c:tx>
            <c:strRef>
              <c:f>DataFig1!$J$2</c:f>
              <c:strCache>
                <c:ptCount val="1"/>
                <c:pt idx="0">
                  <c:v>Book value of private wealth (% NI)</c:v>
                </c:pt>
              </c:strCache>
            </c:strRef>
          </c:tx>
          <c:spPr>
            <a:ln>
              <a:solidFill>
                <a:sysClr val="windowText" lastClr="000000"/>
              </a:solidFill>
            </a:ln>
          </c:spPr>
          <c:marker>
            <c:symbol val="circle"/>
            <c:size val="8"/>
            <c:spPr>
              <a:solidFill>
                <a:sysClr val="window" lastClr="FFFFFF"/>
              </a:solidFill>
              <a:ln>
                <a:solidFill>
                  <a:sysClr val="windowText" lastClr="000000"/>
                </a:solidFill>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DataFig1!$J$3:$J$108</c:f>
              <c:numCache>
                <c:formatCode>General</c:formatCode>
                <c:ptCount val="106"/>
                <c:pt idx="17" formatCode="0%">
                  <c:v>2.9548736462093865</c:v>
                </c:pt>
                <c:pt idx="18" formatCode="0%">
                  <c:v>3.2872662774369967</c:v>
                </c:pt>
                <c:pt idx="19" formatCode="0%">
                  <c:v>3.8322769380789858</c:v>
                </c:pt>
                <c:pt idx="20" formatCode="0%">
                  <c:v>3.9253960143076143</c:v>
                </c:pt>
                <c:pt idx="21" formatCode="0%">
                  <c:v>3.3898450503629221</c:v>
                </c:pt>
                <c:pt idx="22" formatCode="0%">
                  <c:v>3.0008140867153115</c:v>
                </c:pt>
                <c:pt idx="23" formatCode="0%">
                  <c:v>2.7952708729979099</c:v>
                </c:pt>
                <c:pt idx="24" formatCode="0%">
                  <c:v>2.7022988368339891</c:v>
                </c:pt>
                <c:pt idx="25" formatCode="0%">
                  <c:v>3.0107261583212135</c:v>
                </c:pt>
                <c:pt idx="26" formatCode="0%">
                  <c:v>2.8368622216829458</c:v>
                </c:pt>
                <c:pt idx="27" formatCode="0%">
                  <c:v>2.6765133224816191</c:v>
                </c:pt>
                <c:pt idx="28" formatCode="0%">
                  <c:v>2.2889964548677395</c:v>
                </c:pt>
                <c:pt idx="29" formatCode="0%">
                  <c:v>1.9201107895065013</c:v>
                </c:pt>
                <c:pt idx="30" formatCode="0%">
                  <c:v>1.6542919715827147</c:v>
                </c:pt>
                <c:pt idx="31" formatCode="0%">
                  <c:v>1.6087926091111822</c:v>
                </c:pt>
                <c:pt idx="32" formatCode="0%">
                  <c:v>1.6944564477755757</c:v>
                </c:pt>
                <c:pt idx="33" formatCode="0%">
                  <c:v>1.9551434931234597</c:v>
                </c:pt>
                <c:pt idx="34" formatCode="0%">
                  <c:v>2.1728695318250186</c:v>
                </c:pt>
                <c:pt idx="35" formatCode="0%">
                  <c:v>2.2029904145003658</c:v>
                </c:pt>
                <c:pt idx="36" formatCode="0%">
                  <c:v>2.3845874682451291</c:v>
                </c:pt>
                <c:pt idx="37" formatCode="0%">
                  <c:v>2.3196717314739455</c:v>
                </c:pt>
                <c:pt idx="38" formatCode="0%">
                  <c:v>2.2261698890897028</c:v>
                </c:pt>
                <c:pt idx="39" formatCode="0%">
                  <c:v>2.2473598351506827</c:v>
                </c:pt>
                <c:pt idx="40" formatCode="0%">
                  <c:v>2.2324596610011747</c:v>
                </c:pt>
                <c:pt idx="41" formatCode="0%">
                  <c:v>2.3250638538024284</c:v>
                </c:pt>
                <c:pt idx="42" formatCode="0%">
                  <c:v>2.2605105782343609</c:v>
                </c:pt>
                <c:pt idx="43" formatCode="0%">
                  <c:v>2.3087959965704887</c:v>
                </c:pt>
                <c:pt idx="44" formatCode="0%">
                  <c:v>2.3503579176741565</c:v>
                </c:pt>
                <c:pt idx="45" formatCode="0%">
                  <c:v>2.4276540322657314</c:v>
                </c:pt>
                <c:pt idx="46" formatCode="0%">
                  <c:v>2.3018959226111328</c:v>
                </c:pt>
                <c:pt idx="47" formatCode="0%">
                  <c:v>2.2855549917623548</c:v>
                </c:pt>
                <c:pt idx="48" formatCode="0%">
                  <c:v>2.2766309168615431</c:v>
                </c:pt>
                <c:pt idx="49" formatCode="0%">
                  <c:v>2.1893476717813876</c:v>
                </c:pt>
                <c:pt idx="50" formatCode="0%">
                  <c:v>2.139365168082239</c:v>
                </c:pt>
                <c:pt idx="51" formatCode="0%">
                  <c:v>2.0943430416447022</c:v>
                </c:pt>
                <c:pt idx="52" formatCode="0%">
                  <c:v>2.0619472116013657</c:v>
                </c:pt>
                <c:pt idx="53" formatCode="0%">
                  <c:v>2.0366357701477238</c:v>
                </c:pt>
                <c:pt idx="54" formatCode="0%">
                  <c:v>2.0823746731765458</c:v>
                </c:pt>
                <c:pt idx="55" formatCode="0%">
                  <c:v>2.0724555463615046</c:v>
                </c:pt>
                <c:pt idx="56" formatCode="0%">
                  <c:v>2.0995286704136755</c:v>
                </c:pt>
                <c:pt idx="57" formatCode="0%">
                  <c:v>2.1780288889220731</c:v>
                </c:pt>
                <c:pt idx="58" formatCode="0%">
                  <c:v>2.2059642939208146</c:v>
                </c:pt>
                <c:pt idx="59" formatCode="0%">
                  <c:v>2.2093384713505517</c:v>
                </c:pt>
                <c:pt idx="60" formatCode="0%">
                  <c:v>2.2107623497304822</c:v>
                </c:pt>
                <c:pt idx="61" formatCode="0%">
                  <c:v>2.3823405552704351</c:v>
                </c:pt>
                <c:pt idx="62" formatCode="0%">
                  <c:v>2.5084679421482923</c:v>
                </c:pt>
                <c:pt idx="63" formatCode="0%">
                  <c:v>2.4715510502841473</c:v>
                </c:pt>
                <c:pt idx="64" formatCode="0%">
                  <c:v>2.4833783271234462</c:v>
                </c:pt>
                <c:pt idx="65" formatCode="0%">
                  <c:v>2.5087248926043459</c:v>
                </c:pt>
                <c:pt idx="66" formatCode="0%">
                  <c:v>2.6061890238050709</c:v>
                </c:pt>
                <c:pt idx="67" formatCode="0%">
                  <c:v>2.7665512429582924</c:v>
                </c:pt>
                <c:pt idx="68" formatCode="0%">
                  <c:v>2.7587831538201693</c:v>
                </c:pt>
                <c:pt idx="69" formatCode="0%">
                  <c:v>2.8501307469013759</c:v>
                </c:pt>
                <c:pt idx="70" formatCode="0%">
                  <c:v>2.7685320059183134</c:v>
                </c:pt>
                <c:pt idx="71" formatCode="0%">
                  <c:v>2.5790086307189761</c:v>
                </c:pt>
                <c:pt idx="72" formatCode="0%">
                  <c:v>2.5520199807299089</c:v>
                </c:pt>
                <c:pt idx="73" formatCode="0%">
                  <c:v>2.5904928952506237</c:v>
                </c:pt>
                <c:pt idx="74" formatCode="0%">
                  <c:v>2.5709571786507865</c:v>
                </c:pt>
                <c:pt idx="75" formatCode="0%">
                  <c:v>2.5051905404692199</c:v>
                </c:pt>
                <c:pt idx="76" formatCode="0%">
                  <c:v>2.4989790181936438</c:v>
                </c:pt>
                <c:pt idx="77" formatCode="0%">
                  <c:v>2.4964103779220341</c:v>
                </c:pt>
                <c:pt idx="78" formatCode="0%">
                  <c:v>2.5069621432131539</c:v>
                </c:pt>
                <c:pt idx="79" formatCode="0%">
                  <c:v>2.4414069634411302</c:v>
                </c:pt>
                <c:pt idx="80" formatCode="0%">
                  <c:v>2.4433058901772324</c:v>
                </c:pt>
                <c:pt idx="81" formatCode="0%">
                  <c:v>2.4204434469120359</c:v>
                </c:pt>
                <c:pt idx="82" formatCode="0%">
                  <c:v>2.4205129635742857</c:v>
                </c:pt>
                <c:pt idx="83" formatCode="0%">
                  <c:v>2.3874479666986872</c:v>
                </c:pt>
                <c:pt idx="84" formatCode="0%">
                  <c:v>2.3514195960431259</c:v>
                </c:pt>
                <c:pt idx="85" formatCode="0%">
                  <c:v>2.3372272425587095</c:v>
                </c:pt>
                <c:pt idx="86" formatCode="0%">
                  <c:v>2.3468961396156383</c:v>
                </c:pt>
                <c:pt idx="87" formatCode="0%">
                  <c:v>2.3424728986844041</c:v>
                </c:pt>
                <c:pt idx="88" formatCode="0%">
                  <c:v>2.4198453664618005</c:v>
                </c:pt>
                <c:pt idx="89" formatCode="0%">
                  <c:v>2.4839059847706824</c:v>
                </c:pt>
                <c:pt idx="90" formatCode="0%">
                  <c:v>2.5061847759924691</c:v>
                </c:pt>
                <c:pt idx="91" formatCode="0%">
                  <c:v>2.5295930428828681</c:v>
                </c:pt>
                <c:pt idx="92" formatCode="0%">
                  <c:v>2.6107275688498612</c:v>
                </c:pt>
                <c:pt idx="93" formatCode="0%">
                  <c:v>2.6633915381270357</c:v>
                </c:pt>
                <c:pt idx="94" formatCode="0%">
                  <c:v>2.7314550719996378</c:v>
                </c:pt>
                <c:pt idx="95" formatCode="0%">
                  <c:v>2.8045288890908142</c:v>
                </c:pt>
                <c:pt idx="96" formatCode="0%">
                  <c:v>2.8719159986271152</c:v>
                </c:pt>
                <c:pt idx="97" formatCode="0%">
                  <c:v>2.6964637506369833</c:v>
                </c:pt>
                <c:pt idx="98" formatCode="0%">
                  <c:v>2.6254399882854451</c:v>
                </c:pt>
                <c:pt idx="99" formatCode="0%">
                  <c:v>2.5630567048288868</c:v>
                </c:pt>
                <c:pt idx="100" formatCode="0%">
                  <c:v>2.6007024646284016</c:v>
                </c:pt>
                <c:pt idx="101" formatCode="0%">
                  <c:v>2.6056320425380073</c:v>
                </c:pt>
                <c:pt idx="102" formatCode="0%">
                  <c:v>2.6091166417624998</c:v>
                </c:pt>
                <c:pt idx="103" formatCode="0%">
                  <c:v>2.6503294683824286</c:v>
                </c:pt>
                <c:pt idx="104" formatCode="0%">
                  <c:v>2.6547394031205296</c:v>
                </c:pt>
                <c:pt idx="105" formatCode="0%">
                  <c:v>2.6345600361572199</c:v>
                </c:pt>
              </c:numCache>
            </c:numRef>
          </c:val>
          <c:smooth val="0"/>
          <c:extLst>
            <c:ext xmlns:c16="http://schemas.microsoft.com/office/drawing/2014/chart" uri="{C3380CC4-5D6E-409C-BE32-E72D297353CC}">
              <c16:uniqueId val="{00000001-69B9-694D-8E2E-D85A41099E69}"/>
            </c:ext>
          </c:extLst>
        </c:ser>
        <c:dLbls>
          <c:showLegendKey val="0"/>
          <c:showVal val="0"/>
          <c:showCatName val="0"/>
          <c:showSerName val="0"/>
          <c:showPercent val="0"/>
          <c:showBubbleSize val="0"/>
        </c:dLbls>
        <c:marker val="1"/>
        <c:smooth val="0"/>
        <c:axId val="-2044421752"/>
        <c:axId val="-2044415608"/>
      </c:lineChart>
      <c:catAx>
        <c:axId val="-204442175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4415608"/>
        <c:crossesAt val="0"/>
        <c:auto val="1"/>
        <c:lblAlgn val="ctr"/>
        <c:lblOffset val="100"/>
        <c:tickLblSkip val="5"/>
        <c:tickMarkSkip val="5"/>
        <c:noMultiLvlLbl val="0"/>
      </c:catAx>
      <c:valAx>
        <c:axId val="-2044415608"/>
        <c:scaling>
          <c:orientation val="minMax"/>
          <c:max val="5.6"/>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sz="1600"/>
                  <a:t>% of national income</a:t>
                </a:r>
              </a:p>
            </c:rich>
          </c:tx>
          <c:layout>
            <c:manualLayout>
              <c:xMode val="edge"/>
              <c:yMode val="edge"/>
              <c:x val="2.96388813467282E-4"/>
              <c:y val="0.287025510385861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442175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Fraction of capital income in national income in the US</a:t>
            </a:r>
            <a:endParaRPr lang="fr-FR" sz="2000">
              <a:effectLst/>
            </a:endParaRPr>
          </a:p>
        </c:rich>
      </c:tx>
      <c:layout>
        <c:manualLayout>
          <c:xMode val="edge"/>
          <c:yMode val="edge"/>
          <c:x val="0.168070486016834"/>
          <c:y val="3.5629030534079202E-7"/>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DataFig1!$G$2</c:f>
              <c:strCache>
                <c:ptCount val="1"/>
                <c:pt idx="0">
                  <c:v>Total</c:v>
                </c:pt>
              </c:strCache>
            </c:strRef>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DataFig1!$H$3:$H$108</c:f>
              <c:numCache>
                <c:formatCode>0.0%</c:formatCode>
                <c:ptCount val="106"/>
                <c:pt idx="0">
                  <c:v>0.28356313638323888</c:v>
                </c:pt>
                <c:pt idx="1">
                  <c:v>0.29337255708827548</c:v>
                </c:pt>
                <c:pt idx="2">
                  <c:v>0.29539225222592425</c:v>
                </c:pt>
                <c:pt idx="3">
                  <c:v>0.30402490046961217</c:v>
                </c:pt>
                <c:pt idx="4">
                  <c:v>0.3061286058821901</c:v>
                </c:pt>
                <c:pt idx="5">
                  <c:v>0.29601986843204803</c:v>
                </c:pt>
                <c:pt idx="6">
                  <c:v>0.30822286899264967</c:v>
                </c:pt>
                <c:pt idx="7">
                  <c:v>0.29409112379201141</c:v>
                </c:pt>
                <c:pt idx="8">
                  <c:v>0.30210412898350053</c:v>
                </c:pt>
                <c:pt idx="9">
                  <c:v>0.29104285986992096</c:v>
                </c:pt>
                <c:pt idx="10">
                  <c:v>0.30759424055827767</c:v>
                </c:pt>
                <c:pt idx="11">
                  <c:v>0.30925666651312689</c:v>
                </c:pt>
                <c:pt idx="12">
                  <c:v>0.31923822443829536</c:v>
                </c:pt>
                <c:pt idx="13">
                  <c:v>0.32671013270190558</c:v>
                </c:pt>
                <c:pt idx="14">
                  <c:v>0.30819881107924241</c:v>
                </c:pt>
                <c:pt idx="15">
                  <c:v>0.31106098375734376</c:v>
                </c:pt>
                <c:pt idx="16">
                  <c:v>0.31577804743225224</c:v>
                </c:pt>
                <c:pt idx="17">
                  <c:v>0.30505905313993481</c:v>
                </c:pt>
                <c:pt idx="18">
                  <c:v>0.28517267861151607</c:v>
                </c:pt>
                <c:pt idx="19">
                  <c:v>0.27674251682510614</c:v>
                </c:pt>
                <c:pt idx="20">
                  <c:v>0.26316309959512546</c:v>
                </c:pt>
                <c:pt idx="21">
                  <c:v>0.2669313183274864</c:v>
                </c:pt>
                <c:pt idx="22">
                  <c:v>0.27287262770718423</c:v>
                </c:pt>
                <c:pt idx="23">
                  <c:v>0.27656022671868458</c:v>
                </c:pt>
                <c:pt idx="24">
                  <c:v>0.26953226608264297</c:v>
                </c:pt>
                <c:pt idx="25">
                  <c:v>0.2616443339097137</c:v>
                </c:pt>
                <c:pt idx="26">
                  <c:v>0.2659372457275313</c:v>
                </c:pt>
                <c:pt idx="27">
                  <c:v>0.28285087565937211</c:v>
                </c:pt>
                <c:pt idx="28">
                  <c:v>0.29115189323809243</c:v>
                </c:pt>
                <c:pt idx="29">
                  <c:v>0.276994198020872</c:v>
                </c:pt>
                <c:pt idx="30">
                  <c:v>0.2607093885140816</c:v>
                </c:pt>
                <c:pt idx="31">
                  <c:v>0.24765179915055247</c:v>
                </c:pt>
                <c:pt idx="32">
                  <c:v>0.23181189871642943</c:v>
                </c:pt>
                <c:pt idx="33">
                  <c:v>0.23019593960509113</c:v>
                </c:pt>
                <c:pt idx="34">
                  <c:v>0.24809154121990962</c:v>
                </c:pt>
                <c:pt idx="35">
                  <c:v>0.26160019075984697</c:v>
                </c:pt>
                <c:pt idx="36">
                  <c:v>0.25952558535278486</c:v>
                </c:pt>
                <c:pt idx="37">
                  <c:v>0.27080130894747201</c:v>
                </c:pt>
                <c:pt idx="38">
                  <c:v>0.2632583472379933</c:v>
                </c:pt>
                <c:pt idx="39">
                  <c:v>0.25288717976548541</c:v>
                </c:pt>
                <c:pt idx="40">
                  <c:v>0.250734383525896</c:v>
                </c:pt>
                <c:pt idx="41">
                  <c:v>0.25634379921189332</c:v>
                </c:pt>
                <c:pt idx="42">
                  <c:v>0.27139441004871517</c:v>
                </c:pt>
                <c:pt idx="43">
                  <c:v>0.26141657762472315</c:v>
                </c:pt>
                <c:pt idx="44">
                  <c:v>0.25847566703196084</c:v>
                </c:pt>
                <c:pt idx="45">
                  <c:v>0.25443577350408964</c:v>
                </c:pt>
                <c:pt idx="46">
                  <c:v>0.26919701859958767</c:v>
                </c:pt>
                <c:pt idx="47">
                  <c:v>0.26527482656301399</c:v>
                </c:pt>
                <c:pt idx="48">
                  <c:v>0.2675302126196345</c:v>
                </c:pt>
                <c:pt idx="49">
                  <c:v>0.27489204372001175</c:v>
                </c:pt>
                <c:pt idx="50">
                  <c:v>0.27987033895839841</c:v>
                </c:pt>
                <c:pt idx="51">
                  <c:v>0.28125759929082772</c:v>
                </c:pt>
                <c:pt idx="52">
                  <c:v>0.28715103281774607</c:v>
                </c:pt>
                <c:pt idx="53">
                  <c:v>0.28011675780170708</c:v>
                </c:pt>
                <c:pt idx="54">
                  <c:v>0.27275325695695207</c:v>
                </c:pt>
                <c:pt idx="55">
                  <c:v>0.26905142244566971</c:v>
                </c:pt>
                <c:pt idx="56">
                  <c:v>0.25874188933881548</c:v>
                </c:pt>
                <c:pt idx="57">
                  <c:v>0.24989057847668911</c:v>
                </c:pt>
                <c:pt idx="58">
                  <c:v>0.25930169762046062</c:v>
                </c:pt>
                <c:pt idx="59">
                  <c:v>0.26096119950338209</c:v>
                </c:pt>
                <c:pt idx="60">
                  <c:v>0.26226525216316976</c:v>
                </c:pt>
                <c:pt idx="61">
                  <c:v>0.25485325233815731</c:v>
                </c:pt>
                <c:pt idx="62">
                  <c:v>0.26177334022833737</c:v>
                </c:pt>
                <c:pt idx="63">
                  <c:v>0.26765989801138512</c:v>
                </c:pt>
                <c:pt idx="64">
                  <c:v>0.27076064264909272</c:v>
                </c:pt>
                <c:pt idx="65">
                  <c:v>0.26970997286041348</c:v>
                </c:pt>
                <c:pt idx="66">
                  <c:v>0.26121629924676709</c:v>
                </c:pt>
                <c:pt idx="67">
                  <c:v>0.25326470407924784</c:v>
                </c:pt>
                <c:pt idx="68">
                  <c:v>0.26378445595540834</c:v>
                </c:pt>
                <c:pt idx="69">
                  <c:v>0.26398759088660467</c:v>
                </c:pt>
                <c:pt idx="70">
                  <c:v>0.27321168927491468</c:v>
                </c:pt>
                <c:pt idx="71">
                  <c:v>0.28271617249473913</c:v>
                </c:pt>
                <c:pt idx="72">
                  <c:v>0.27815536104309152</c:v>
                </c:pt>
                <c:pt idx="73">
                  <c:v>0.26525742052816415</c:v>
                </c:pt>
                <c:pt idx="74">
                  <c:v>0.26467108365799746</c:v>
                </c:pt>
                <c:pt idx="75">
                  <c:v>0.2667934757171494</c:v>
                </c:pt>
                <c:pt idx="76">
                  <c:v>0.26657962054311296</c:v>
                </c:pt>
                <c:pt idx="77">
                  <c:v>0.26285536133777371</c:v>
                </c:pt>
                <c:pt idx="78">
                  <c:v>0.26536816052080653</c:v>
                </c:pt>
                <c:pt idx="79">
                  <c:v>0.26329907341718384</c:v>
                </c:pt>
                <c:pt idx="80">
                  <c:v>0.26592958781510601</c:v>
                </c:pt>
                <c:pt idx="81">
                  <c:v>0.27435327604367138</c:v>
                </c:pt>
                <c:pt idx="82">
                  <c:v>0.28212518905108591</c:v>
                </c:pt>
                <c:pt idx="83">
                  <c:v>0.28505161838005605</c:v>
                </c:pt>
                <c:pt idx="84">
                  <c:v>0.28476688961681995</c:v>
                </c:pt>
                <c:pt idx="85">
                  <c:v>0.27242507019798784</c:v>
                </c:pt>
                <c:pt idx="86">
                  <c:v>0.26506751589771704</c:v>
                </c:pt>
                <c:pt idx="87">
                  <c:v>0.25403067357615039</c:v>
                </c:pt>
                <c:pt idx="88">
                  <c:v>0.24889707543373182</c:v>
                </c:pt>
                <c:pt idx="89">
                  <c:v>0.25830173234839432</c:v>
                </c:pt>
                <c:pt idx="90">
                  <c:v>0.26514190919195813</c:v>
                </c:pt>
                <c:pt idx="91">
                  <c:v>0.27082095417237084</c:v>
                </c:pt>
                <c:pt idx="92">
                  <c:v>0.27993751168603392</c:v>
                </c:pt>
                <c:pt idx="93">
                  <c:v>0.28337613970201375</c:v>
                </c:pt>
                <c:pt idx="94">
                  <c:v>0.27348582300087032</c:v>
                </c:pt>
                <c:pt idx="95">
                  <c:v>0.26618748117668628</c:v>
                </c:pt>
                <c:pt idx="96">
                  <c:v>0.28132252637899952</c:v>
                </c:pt>
                <c:pt idx="97">
                  <c:v>0.29838673925639214</c:v>
                </c:pt>
                <c:pt idx="98">
                  <c:v>0.30271241278785121</c:v>
                </c:pt>
                <c:pt idx="99">
                  <c:v>0.30702886391607559</c:v>
                </c:pt>
                <c:pt idx="100">
                  <c:v>0.29676562066528234</c:v>
                </c:pt>
                <c:pt idx="101">
                  <c:v>0.30364733337212252</c:v>
                </c:pt>
                <c:pt idx="102">
                  <c:v>0.30056921389113123</c:v>
                </c:pt>
                <c:pt idx="103">
                  <c:v>0.29957548092025388</c:v>
                </c:pt>
                <c:pt idx="104">
                  <c:v>0.29703673666384656</c:v>
                </c:pt>
                <c:pt idx="105">
                  <c:v>0.2970367366638465</c:v>
                </c:pt>
              </c:numCache>
            </c:numRef>
          </c:val>
          <c:smooth val="0"/>
          <c:extLst>
            <c:ext xmlns:c16="http://schemas.microsoft.com/office/drawing/2014/chart" uri="{C3380CC4-5D6E-409C-BE32-E72D297353CC}">
              <c16:uniqueId val="{00000000-AB08-EC44-A45E-BBE503030267}"/>
            </c:ext>
          </c:extLst>
        </c:ser>
        <c:dLbls>
          <c:showLegendKey val="0"/>
          <c:showVal val="0"/>
          <c:showCatName val="0"/>
          <c:showSerName val="0"/>
          <c:showPercent val="0"/>
          <c:showBubbleSize val="0"/>
        </c:dLbls>
        <c:marker val="1"/>
        <c:smooth val="0"/>
        <c:axId val="-2044177992"/>
        <c:axId val="-2147122344"/>
      </c:lineChart>
      <c:catAx>
        <c:axId val="-204417799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47122344"/>
        <c:crossesAt val="0"/>
        <c:auto val="1"/>
        <c:lblAlgn val="ctr"/>
        <c:lblOffset val="100"/>
        <c:tickLblSkip val="5"/>
        <c:tickMarkSkip val="5"/>
        <c:noMultiLvlLbl val="0"/>
      </c:catAx>
      <c:valAx>
        <c:axId val="-2147122344"/>
        <c:scaling>
          <c:orientation val="minMax"/>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sz="1600"/>
                  <a:t>% of national income</a:t>
                </a:r>
              </a:p>
            </c:rich>
          </c:tx>
          <c:layout>
            <c:manualLayout>
              <c:xMode val="edge"/>
              <c:yMode val="edge"/>
              <c:x val="2.96388813467282E-4"/>
              <c:y val="0.287025510385861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417799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The composition of household wealth in the US</a:t>
            </a:r>
          </a:p>
        </c:rich>
      </c:tx>
      <c:layout>
        <c:manualLayout>
          <c:xMode val="edge"/>
          <c:yMode val="edge"/>
          <c:x val="0.23390877806940799"/>
          <c:y val="1.8032353798912399E-2"/>
        </c:manualLayout>
      </c:layout>
      <c:overlay val="0"/>
    </c:title>
    <c:autoTitleDeleted val="0"/>
    <c:plotArea>
      <c:layout>
        <c:manualLayout>
          <c:layoutTarget val="inner"/>
          <c:xMode val="edge"/>
          <c:yMode val="edge"/>
          <c:x val="0.110164648384469"/>
          <c:y val="8.1534542345102795E-2"/>
          <c:w val="0.86253489003529704"/>
          <c:h val="0.73435012648305797"/>
        </c:manualLayout>
      </c:layout>
      <c:areaChart>
        <c:grouping val="stacked"/>
        <c:varyColors val="0"/>
        <c:ser>
          <c:idx val="1"/>
          <c:order val="0"/>
          <c:tx>
            <c:strRef>
              <c:f>DataFig1!$B$2</c:f>
              <c:strCache>
                <c:ptCount val="1"/>
                <c:pt idx="0">
                  <c:v>Housing (net of morgages)</c:v>
                </c:pt>
              </c:strCache>
            </c:strRef>
          </c:tx>
          <c:spPr>
            <a:solidFill>
              <a:schemeClr val="tx1">
                <a:lumMod val="65000"/>
                <a:lumOff val="35000"/>
              </a:schemeClr>
            </a:solidFill>
            <a:ln w="12700">
              <a:solidFill>
                <a:schemeClr val="tx1"/>
              </a:solidFill>
            </a:ln>
          </c:spP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DataFig1!$B$3:$B$108</c:f>
              <c:numCache>
                <c:formatCode>0%</c:formatCode>
                <c:ptCount val="106"/>
                <c:pt idx="0">
                  <c:v>0.84113437206437514</c:v>
                </c:pt>
                <c:pt idx="1">
                  <c:v>1.0066759765284283</c:v>
                </c:pt>
                <c:pt idx="2">
                  <c:v>1.0493150650829521</c:v>
                </c:pt>
                <c:pt idx="3">
                  <c:v>0.91062723680916691</c:v>
                </c:pt>
                <c:pt idx="4">
                  <c:v>0.82949409663574447</c:v>
                </c:pt>
                <c:pt idx="5">
                  <c:v>0.72659079478376853</c:v>
                </c:pt>
                <c:pt idx="6">
                  <c:v>0.70771903461589725</c:v>
                </c:pt>
                <c:pt idx="7">
                  <c:v>0.65611691540373496</c:v>
                </c:pt>
                <c:pt idx="8">
                  <c:v>0.87364702441073139</c:v>
                </c:pt>
                <c:pt idx="9">
                  <c:v>0.90683895192298647</c:v>
                </c:pt>
                <c:pt idx="10">
                  <c:v>0.8245779369733458</c:v>
                </c:pt>
                <c:pt idx="11">
                  <c:v>0.88422578013353914</c:v>
                </c:pt>
                <c:pt idx="12">
                  <c:v>0.90252993822399241</c:v>
                </c:pt>
                <c:pt idx="13">
                  <c:v>0.84192652097816945</c:v>
                </c:pt>
                <c:pt idx="14">
                  <c:v>0.82014710726141704</c:v>
                </c:pt>
                <c:pt idx="15">
                  <c:v>0.84266394761870889</c:v>
                </c:pt>
                <c:pt idx="16">
                  <c:v>0.83188937608562619</c:v>
                </c:pt>
                <c:pt idx="17">
                  <c:v>0.89956488842900106</c:v>
                </c:pt>
                <c:pt idx="18">
                  <c:v>0.92306836694255823</c:v>
                </c:pt>
                <c:pt idx="19">
                  <c:v>0.9868385815608105</c:v>
                </c:pt>
                <c:pt idx="20">
                  <c:v>1.0890490503956383</c:v>
                </c:pt>
                <c:pt idx="21">
                  <c:v>1.0270243161459165</c:v>
                </c:pt>
                <c:pt idx="22">
                  <c:v>0.95627839204408494</c:v>
                </c:pt>
                <c:pt idx="23">
                  <c:v>0.95898733765770638</c:v>
                </c:pt>
                <c:pt idx="24">
                  <c:v>0.96431877997829607</c:v>
                </c:pt>
                <c:pt idx="25">
                  <c:v>1.0864720581360703</c:v>
                </c:pt>
                <c:pt idx="26">
                  <c:v>1.0328034722012551</c:v>
                </c:pt>
                <c:pt idx="27">
                  <c:v>1.0272909004035897</c:v>
                </c:pt>
                <c:pt idx="28">
                  <c:v>0.85471239816874156</c:v>
                </c:pt>
                <c:pt idx="29">
                  <c:v>0.64977497785679672</c:v>
                </c:pt>
                <c:pt idx="30">
                  <c:v>0.56704880183344875</c:v>
                </c:pt>
                <c:pt idx="31">
                  <c:v>0.63500740197959127</c:v>
                </c:pt>
                <c:pt idx="32">
                  <c:v>0.76324428269088773</c:v>
                </c:pt>
                <c:pt idx="33">
                  <c:v>0.87956365768344069</c:v>
                </c:pt>
                <c:pt idx="34">
                  <c:v>0.98292516789108675</c:v>
                </c:pt>
                <c:pt idx="35">
                  <c:v>1.0235430816544075</c:v>
                </c:pt>
                <c:pt idx="36">
                  <c:v>1.1204703683773622</c:v>
                </c:pt>
                <c:pt idx="37">
                  <c:v>1.0844695080097972</c:v>
                </c:pt>
                <c:pt idx="38">
                  <c:v>1.0234124094709331</c:v>
                </c:pt>
                <c:pt idx="39">
                  <c:v>1.0343160102540199</c:v>
                </c:pt>
                <c:pt idx="40">
                  <c:v>1.0295518793843577</c:v>
                </c:pt>
                <c:pt idx="41">
                  <c:v>1.0710391733623463</c:v>
                </c:pt>
                <c:pt idx="42">
                  <c:v>1.023403713392729</c:v>
                </c:pt>
                <c:pt idx="43">
                  <c:v>1.0118370632184912</c:v>
                </c:pt>
                <c:pt idx="44">
                  <c:v>1.0056363671117143</c:v>
                </c:pt>
                <c:pt idx="45">
                  <c:v>1.0315253971422869</c:v>
                </c:pt>
                <c:pt idx="46">
                  <c:v>0.97081569574561777</c:v>
                </c:pt>
                <c:pt idx="47">
                  <c:v>0.96197945704626642</c:v>
                </c:pt>
                <c:pt idx="48">
                  <c:v>0.96691093460204824</c:v>
                </c:pt>
                <c:pt idx="49">
                  <c:v>0.92943146255541242</c:v>
                </c:pt>
                <c:pt idx="50">
                  <c:v>0.89028225364269575</c:v>
                </c:pt>
                <c:pt idx="51">
                  <c:v>0.84085068529256712</c:v>
                </c:pt>
                <c:pt idx="52">
                  <c:v>0.79562747886748875</c:v>
                </c:pt>
                <c:pt idx="53">
                  <c:v>0.76832206278826243</c:v>
                </c:pt>
                <c:pt idx="54">
                  <c:v>0.77455213814726864</c:v>
                </c:pt>
                <c:pt idx="55">
                  <c:v>0.77620394894531386</c:v>
                </c:pt>
                <c:pt idx="56">
                  <c:v>0.79885795358924894</c:v>
                </c:pt>
                <c:pt idx="57">
                  <c:v>0.82239670109074781</c:v>
                </c:pt>
                <c:pt idx="58">
                  <c:v>0.82359090375650523</c:v>
                </c:pt>
                <c:pt idx="59">
                  <c:v>0.83977684640794337</c:v>
                </c:pt>
                <c:pt idx="60">
                  <c:v>0.8701507782295228</c:v>
                </c:pt>
                <c:pt idx="61">
                  <c:v>0.87853858454390099</c:v>
                </c:pt>
                <c:pt idx="62">
                  <c:v>0.87222259104507338</c:v>
                </c:pt>
                <c:pt idx="63">
                  <c:v>0.87575883542296595</c:v>
                </c:pt>
                <c:pt idx="64">
                  <c:v>0.90535156511456694</c:v>
                </c:pt>
                <c:pt idx="65">
                  <c:v>0.94053823156722727</c:v>
                </c:pt>
                <c:pt idx="66">
                  <c:v>0.99355248645171834</c:v>
                </c:pt>
                <c:pt idx="67">
                  <c:v>1.0635586335211125</c:v>
                </c:pt>
                <c:pt idx="68">
                  <c:v>1.0698648116502381</c:v>
                </c:pt>
                <c:pt idx="69">
                  <c:v>1.1093922209474461</c:v>
                </c:pt>
                <c:pt idx="70">
                  <c:v>1.0689583473289759</c:v>
                </c:pt>
                <c:pt idx="71">
                  <c:v>1.0228670225111587</c:v>
                </c:pt>
                <c:pt idx="72">
                  <c:v>1.0713381650252209</c:v>
                </c:pt>
                <c:pt idx="73">
                  <c:v>1.122960451446529</c:v>
                </c:pt>
                <c:pt idx="74">
                  <c:v>1.1254447671375798</c:v>
                </c:pt>
                <c:pt idx="75">
                  <c:v>1.1006409121038665</c:v>
                </c:pt>
                <c:pt idx="76">
                  <c:v>1.1058353731961608</c:v>
                </c:pt>
                <c:pt idx="77">
                  <c:v>1.0842451741298296</c:v>
                </c:pt>
                <c:pt idx="78">
                  <c:v>1.0523921850499129</c:v>
                </c:pt>
                <c:pt idx="79">
                  <c:v>1.0078548384504451</c:v>
                </c:pt>
                <c:pt idx="80">
                  <c:v>0.99215211362677758</c:v>
                </c:pt>
                <c:pt idx="81">
                  <c:v>0.96161575391797127</c:v>
                </c:pt>
                <c:pt idx="82">
                  <c:v>0.94101717059471734</c:v>
                </c:pt>
                <c:pt idx="83">
                  <c:v>0.912128635053707</c:v>
                </c:pt>
                <c:pt idx="84">
                  <c:v>0.88901750666637813</c:v>
                </c:pt>
                <c:pt idx="85">
                  <c:v>0.89173394263995398</c:v>
                </c:pt>
                <c:pt idx="86">
                  <c:v>0.91737431092135546</c:v>
                </c:pt>
                <c:pt idx="87">
                  <c:v>0.97094869932619765</c:v>
                </c:pt>
                <c:pt idx="88">
                  <c:v>1.0672585354651036</c:v>
                </c:pt>
                <c:pt idx="89">
                  <c:v>1.1336936682860896</c:v>
                </c:pt>
                <c:pt idx="90">
                  <c:v>1.1832270465105756</c:v>
                </c:pt>
                <c:pt idx="91">
                  <c:v>1.2562676310182783</c:v>
                </c:pt>
                <c:pt idx="92">
                  <c:v>1.3873371582487544</c:v>
                </c:pt>
                <c:pt idx="93">
                  <c:v>1.3850147344797539</c:v>
                </c:pt>
                <c:pt idx="94">
                  <c:v>1.1790020983028311</c:v>
                </c:pt>
                <c:pt idx="95">
                  <c:v>0.85327010261436209</c:v>
                </c:pt>
                <c:pt idx="96">
                  <c:v>0.6608375060861883</c:v>
                </c:pt>
                <c:pt idx="97">
                  <c:v>0.60037088335959798</c:v>
                </c:pt>
                <c:pt idx="98">
                  <c:v>0.58543109306947227</c:v>
                </c:pt>
                <c:pt idx="99">
                  <c:v>0.62611408367214394</c:v>
                </c:pt>
                <c:pt idx="100">
                  <c:v>0.74888227956739961</c:v>
                </c:pt>
                <c:pt idx="101">
                  <c:v>0.82894282695121868</c:v>
                </c:pt>
                <c:pt idx="102">
                  <c:v>0.88482529648836661</c:v>
                </c:pt>
                <c:pt idx="103">
                  <c:v>0.95766359923389643</c:v>
                </c:pt>
                <c:pt idx="104">
                  <c:v>1.005259649972565</c:v>
                </c:pt>
                <c:pt idx="105">
                  <c:v>1.0292093687820314</c:v>
                </c:pt>
              </c:numCache>
            </c:numRef>
          </c:val>
          <c:extLst>
            <c:ext xmlns:c16="http://schemas.microsoft.com/office/drawing/2014/chart" uri="{C3380CC4-5D6E-409C-BE32-E72D297353CC}">
              <c16:uniqueId val="{00000000-45A0-1943-A8D2-FC6FC75F8DC0}"/>
            </c:ext>
          </c:extLst>
        </c:ser>
        <c:ser>
          <c:idx val="5"/>
          <c:order val="1"/>
          <c:tx>
            <c:strRef>
              <c:f>DataFig1!$C$2</c:f>
              <c:strCache>
                <c:ptCount val="1"/>
                <c:pt idx="0">
                  <c:v>Sole proprietorships and partnerships</c:v>
                </c:pt>
              </c:strCache>
            </c:strRef>
          </c:tx>
          <c:spPr>
            <a:solidFill>
              <a:schemeClr val="bg1">
                <a:lumMod val="65000"/>
              </a:schemeClr>
            </a:solidFill>
            <a:ln w="12700">
              <a:solidFill>
                <a:schemeClr val="tx1"/>
              </a:solidFill>
            </a:ln>
          </c:spP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DataFig1!$C$3:$C$108</c:f>
              <c:numCache>
                <c:formatCode>0%</c:formatCode>
                <c:ptCount val="106"/>
                <c:pt idx="0">
                  <c:v>1.8325196030257849</c:v>
                </c:pt>
                <c:pt idx="1">
                  <c:v>1.968501055164035</c:v>
                </c:pt>
                <c:pt idx="2">
                  <c:v>1.9632876421621737</c:v>
                </c:pt>
                <c:pt idx="3">
                  <c:v>1.7166826953640955</c:v>
                </c:pt>
                <c:pt idx="4">
                  <c:v>1.5441965447834241</c:v>
                </c:pt>
                <c:pt idx="5">
                  <c:v>1.3577010807371996</c:v>
                </c:pt>
                <c:pt idx="6">
                  <c:v>1.4032347515876136</c:v>
                </c:pt>
                <c:pt idx="7">
                  <c:v>1.2225540943417097</c:v>
                </c:pt>
                <c:pt idx="8">
                  <c:v>1.3325381960067291</c:v>
                </c:pt>
                <c:pt idx="9">
                  <c:v>1.2459757936335534</c:v>
                </c:pt>
                <c:pt idx="10">
                  <c:v>1.053114540970304</c:v>
                </c:pt>
                <c:pt idx="11">
                  <c:v>1.0261683395144217</c:v>
                </c:pt>
                <c:pt idx="12">
                  <c:v>1.0011505897126873</c:v>
                </c:pt>
                <c:pt idx="13">
                  <c:v>0.94377676119871434</c:v>
                </c:pt>
                <c:pt idx="14">
                  <c:v>0.98386082658305352</c:v>
                </c:pt>
                <c:pt idx="15">
                  <c:v>1.0376025014110886</c:v>
                </c:pt>
                <c:pt idx="16">
                  <c:v>0.96903210230668568</c:v>
                </c:pt>
                <c:pt idx="17">
                  <c:v>0.9753582912148836</c:v>
                </c:pt>
                <c:pt idx="18">
                  <c:v>0.95810885013607683</c:v>
                </c:pt>
                <c:pt idx="19">
                  <c:v>0.9941750053506242</c:v>
                </c:pt>
                <c:pt idx="20">
                  <c:v>1.053628388727502</c:v>
                </c:pt>
                <c:pt idx="21">
                  <c:v>0.97173801581459129</c:v>
                </c:pt>
                <c:pt idx="22">
                  <c:v>0.95097560960217697</c:v>
                </c:pt>
                <c:pt idx="23">
                  <c:v>1.0017711102852824</c:v>
                </c:pt>
                <c:pt idx="24">
                  <c:v>0.89113238345567714</c:v>
                </c:pt>
                <c:pt idx="25">
                  <c:v>0.90857443979481878</c:v>
                </c:pt>
                <c:pt idx="26">
                  <c:v>0.87890233029772979</c:v>
                </c:pt>
                <c:pt idx="27">
                  <c:v>0.7824500836917373</c:v>
                </c:pt>
                <c:pt idx="28">
                  <c:v>0.61414665302326044</c:v>
                </c:pt>
                <c:pt idx="29">
                  <c:v>0.52320421598384825</c:v>
                </c:pt>
                <c:pt idx="30">
                  <c:v>0.49951435945648109</c:v>
                </c:pt>
                <c:pt idx="31">
                  <c:v>0.53354678341252992</c:v>
                </c:pt>
                <c:pt idx="32">
                  <c:v>0.61601387525668061</c:v>
                </c:pt>
                <c:pt idx="33">
                  <c:v>0.7084799069878368</c:v>
                </c:pt>
                <c:pt idx="34">
                  <c:v>0.75676707368921503</c:v>
                </c:pt>
                <c:pt idx="35">
                  <c:v>0.74401774154683076</c:v>
                </c:pt>
                <c:pt idx="36">
                  <c:v>0.78363722067184749</c:v>
                </c:pt>
                <c:pt idx="37">
                  <c:v>0.72291278304346041</c:v>
                </c:pt>
                <c:pt idx="38">
                  <c:v>0.67890136394960288</c:v>
                </c:pt>
                <c:pt idx="39">
                  <c:v>0.674574384574814</c:v>
                </c:pt>
                <c:pt idx="40">
                  <c:v>0.63742161960934862</c:v>
                </c:pt>
                <c:pt idx="41">
                  <c:v>0.63856129674127415</c:v>
                </c:pt>
                <c:pt idx="42">
                  <c:v>0.59408048691185589</c:v>
                </c:pt>
                <c:pt idx="43">
                  <c:v>0.58743129104102654</c:v>
                </c:pt>
                <c:pt idx="44">
                  <c:v>0.59437868550075024</c:v>
                </c:pt>
                <c:pt idx="45">
                  <c:v>0.6220457937617051</c:v>
                </c:pt>
                <c:pt idx="46">
                  <c:v>0.58844659897901797</c:v>
                </c:pt>
                <c:pt idx="47">
                  <c:v>0.5688662953984035</c:v>
                </c:pt>
                <c:pt idx="48">
                  <c:v>0.56208168696072891</c:v>
                </c:pt>
                <c:pt idx="49">
                  <c:v>0.54122865666945719</c:v>
                </c:pt>
                <c:pt idx="50">
                  <c:v>0.52851543569081205</c:v>
                </c:pt>
                <c:pt idx="51">
                  <c:v>0.51182294412229845</c:v>
                </c:pt>
                <c:pt idx="52">
                  <c:v>0.49974499824686291</c:v>
                </c:pt>
                <c:pt idx="53">
                  <c:v>0.48914351284507912</c:v>
                </c:pt>
                <c:pt idx="54">
                  <c:v>0.48968866234110409</c:v>
                </c:pt>
                <c:pt idx="55">
                  <c:v>0.47429620341898254</c:v>
                </c:pt>
                <c:pt idx="56">
                  <c:v>0.4664279369494978</c:v>
                </c:pt>
                <c:pt idx="57">
                  <c:v>0.46827594445783666</c:v>
                </c:pt>
                <c:pt idx="58">
                  <c:v>0.46423869404468043</c:v>
                </c:pt>
                <c:pt idx="59">
                  <c:v>0.46697805623591998</c:v>
                </c:pt>
                <c:pt idx="60">
                  <c:v>0.47222831789907954</c:v>
                </c:pt>
                <c:pt idx="61">
                  <c:v>0.49554443790027836</c:v>
                </c:pt>
                <c:pt idx="62">
                  <c:v>0.50983097309760028</c:v>
                </c:pt>
                <c:pt idx="63">
                  <c:v>0.50881616081780867</c:v>
                </c:pt>
                <c:pt idx="64">
                  <c:v>0.51126453001941052</c:v>
                </c:pt>
                <c:pt idx="65">
                  <c:v>0.5190162859717965</c:v>
                </c:pt>
                <c:pt idx="66">
                  <c:v>0.54597153711454738</c:v>
                </c:pt>
                <c:pt idx="67">
                  <c:v>0.5747435009561217</c:v>
                </c:pt>
                <c:pt idx="68">
                  <c:v>0.55905736894200619</c:v>
                </c:pt>
                <c:pt idx="69">
                  <c:v>0.5562679133133227</c:v>
                </c:pt>
                <c:pt idx="70">
                  <c:v>0.52654196480799065</c:v>
                </c:pt>
                <c:pt idx="71">
                  <c:v>0.47116614155870146</c:v>
                </c:pt>
                <c:pt idx="72">
                  <c:v>0.43847753748294249</c:v>
                </c:pt>
                <c:pt idx="73">
                  <c:v>0.42771204623046327</c:v>
                </c:pt>
                <c:pt idx="74">
                  <c:v>0.41574732468739117</c:v>
                </c:pt>
                <c:pt idx="75">
                  <c:v>0.40376411464720874</c:v>
                </c:pt>
                <c:pt idx="76">
                  <c:v>0.39986584383095908</c:v>
                </c:pt>
                <c:pt idx="77">
                  <c:v>0.38901251536023168</c:v>
                </c:pt>
                <c:pt idx="78">
                  <c:v>0.37324232750711706</c:v>
                </c:pt>
                <c:pt idx="79">
                  <c:v>0.34100358268447095</c:v>
                </c:pt>
                <c:pt idx="80">
                  <c:v>0.3259351349823193</c:v>
                </c:pt>
                <c:pt idx="81">
                  <c:v>0.31873417324050263</c:v>
                </c:pt>
                <c:pt idx="82">
                  <c:v>0.31873747541578129</c:v>
                </c:pt>
                <c:pt idx="83">
                  <c:v>0.31281962274037201</c:v>
                </c:pt>
                <c:pt idx="84">
                  <c:v>0.31542945299031572</c:v>
                </c:pt>
                <c:pt idx="85">
                  <c:v>0.32752315887369432</c:v>
                </c:pt>
                <c:pt idx="86">
                  <c:v>0.33175034117700702</c:v>
                </c:pt>
                <c:pt idx="87">
                  <c:v>0.33547982154562478</c:v>
                </c:pt>
                <c:pt idx="88">
                  <c:v>0.34675778088843195</c:v>
                </c:pt>
                <c:pt idx="89">
                  <c:v>0.34700101635209413</c:v>
                </c:pt>
                <c:pt idx="90">
                  <c:v>0.34941655383629383</c:v>
                </c:pt>
                <c:pt idx="91">
                  <c:v>0.37534304178681188</c:v>
                </c:pt>
                <c:pt idx="92">
                  <c:v>0.40890706841405128</c:v>
                </c:pt>
                <c:pt idx="93">
                  <c:v>0.43187274015796001</c:v>
                </c:pt>
                <c:pt idx="94">
                  <c:v>0.47574437921471946</c:v>
                </c:pt>
                <c:pt idx="95">
                  <c:v>0.4844210012202087</c:v>
                </c:pt>
                <c:pt idx="96">
                  <c:v>0.44782311507751743</c:v>
                </c:pt>
                <c:pt idx="97">
                  <c:v>0.41062731777562639</c:v>
                </c:pt>
                <c:pt idx="98">
                  <c:v>0.41868285073929412</c:v>
                </c:pt>
                <c:pt idx="99">
                  <c:v>0.42657684774831306</c:v>
                </c:pt>
                <c:pt idx="100">
                  <c:v>0.45660473359881004</c:v>
                </c:pt>
                <c:pt idx="101">
                  <c:v>0.47836813164828629</c:v>
                </c:pt>
                <c:pt idx="102">
                  <c:v>0.50158673919788488</c:v>
                </c:pt>
                <c:pt idx="103">
                  <c:v>0.52960631295137284</c:v>
                </c:pt>
                <c:pt idx="104">
                  <c:v>0.54298997413353434</c:v>
                </c:pt>
                <c:pt idx="105">
                  <c:v>0.54982349694724353</c:v>
                </c:pt>
              </c:numCache>
            </c:numRef>
          </c:val>
          <c:extLst>
            <c:ext xmlns:c16="http://schemas.microsoft.com/office/drawing/2014/chart" uri="{C3380CC4-5D6E-409C-BE32-E72D297353CC}">
              <c16:uniqueId val="{00000001-45A0-1943-A8D2-FC6FC75F8DC0}"/>
            </c:ext>
          </c:extLst>
        </c:ser>
        <c:ser>
          <c:idx val="2"/>
          <c:order val="2"/>
          <c:tx>
            <c:strRef>
              <c:f>DataFig1!$D$2</c:f>
              <c:strCache>
                <c:ptCount val="1"/>
                <c:pt idx="0">
                  <c:v>Equities</c:v>
                </c:pt>
              </c:strCache>
            </c:strRef>
          </c:tx>
          <c:spPr>
            <a:solidFill>
              <a:schemeClr val="bg1">
                <a:lumMod val="85000"/>
              </a:schemeClr>
            </a:solidFill>
            <a:ln w="12700">
              <a:solidFill>
                <a:schemeClr val="tx1"/>
              </a:solidFill>
            </a:ln>
          </c:spP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DataFig1!$D$3:$D$108</c:f>
              <c:numCache>
                <c:formatCode>0%</c:formatCode>
                <c:ptCount val="106"/>
                <c:pt idx="0">
                  <c:v>1.164294030145095</c:v>
                </c:pt>
                <c:pt idx="1">
                  <c:v>1.2013881279594303</c:v>
                </c:pt>
                <c:pt idx="2">
                  <c:v>1.3494503078529052</c:v>
                </c:pt>
                <c:pt idx="3">
                  <c:v>1.3119437094770787</c:v>
                </c:pt>
                <c:pt idx="4">
                  <c:v>1.0065104074909503</c:v>
                </c:pt>
                <c:pt idx="5">
                  <c:v>0.77699660594848963</c:v>
                </c:pt>
                <c:pt idx="6">
                  <c:v>0.85556164539217272</c:v>
                </c:pt>
                <c:pt idx="7">
                  <c:v>0.73024306074511991</c:v>
                </c:pt>
                <c:pt idx="8">
                  <c:v>0.86910046164260546</c:v>
                </c:pt>
                <c:pt idx="9">
                  <c:v>1.0211757365581948</c:v>
                </c:pt>
                <c:pt idx="10">
                  <c:v>0.95434607595046861</c:v>
                </c:pt>
                <c:pt idx="11">
                  <c:v>1.023403937129735</c:v>
                </c:pt>
                <c:pt idx="12">
                  <c:v>1.1764539835863652</c:v>
                </c:pt>
                <c:pt idx="13">
                  <c:v>1.2633880165046687</c:v>
                </c:pt>
                <c:pt idx="14">
                  <c:v>1.5384158577220093</c:v>
                </c:pt>
                <c:pt idx="15">
                  <c:v>1.9832268917786398</c:v>
                </c:pt>
                <c:pt idx="16">
                  <c:v>2.0368474913138783</c:v>
                </c:pt>
                <c:pt idx="17">
                  <c:v>1.8933959074340623</c:v>
                </c:pt>
                <c:pt idx="18">
                  <c:v>1.4709082198776393</c:v>
                </c:pt>
                <c:pt idx="19">
                  <c:v>1.1989475568701882</c:v>
                </c:pt>
                <c:pt idx="20">
                  <c:v>1.3370259792647272</c:v>
                </c:pt>
                <c:pt idx="21">
                  <c:v>1.27126026574233</c:v>
                </c:pt>
                <c:pt idx="22">
                  <c:v>1.2979089458562432</c:v>
                </c:pt>
                <c:pt idx="23">
                  <c:v>1.5500491692326352</c:v>
                </c:pt>
                <c:pt idx="24">
                  <c:v>1.3003957514049429</c:v>
                </c:pt>
                <c:pt idx="25">
                  <c:v>1.195316113752964</c:v>
                </c:pt>
                <c:pt idx="26">
                  <c:v>1.1826236223725579</c:v>
                </c:pt>
                <c:pt idx="27">
                  <c:v>0.97981546367668493</c:v>
                </c:pt>
                <c:pt idx="28">
                  <c:v>0.65221089691863976</c:v>
                </c:pt>
                <c:pt idx="29">
                  <c:v>0.48256876068205623</c:v>
                </c:pt>
                <c:pt idx="30">
                  <c:v>0.45707178790962599</c:v>
                </c:pt>
                <c:pt idx="31">
                  <c:v>0.50472683398456053</c:v>
                </c:pt>
                <c:pt idx="32">
                  <c:v>0.63151982063737266</c:v>
                </c:pt>
                <c:pt idx="33">
                  <c:v>0.66518440004168644</c:v>
                </c:pt>
                <c:pt idx="34">
                  <c:v>0.59417082209403538</c:v>
                </c:pt>
                <c:pt idx="35">
                  <c:v>0.52536573700905553</c:v>
                </c:pt>
                <c:pt idx="36">
                  <c:v>0.55147205613314365</c:v>
                </c:pt>
                <c:pt idx="37">
                  <c:v>0.55018664980794263</c:v>
                </c:pt>
                <c:pt idx="38">
                  <c:v>0.54155154025386654</c:v>
                </c:pt>
                <c:pt idx="39">
                  <c:v>0.53490466188651453</c:v>
                </c:pt>
                <c:pt idx="40">
                  <c:v>0.49820518159628568</c:v>
                </c:pt>
                <c:pt idx="41">
                  <c:v>0.55799334102188258</c:v>
                </c:pt>
                <c:pt idx="42">
                  <c:v>0.62182246427186361</c:v>
                </c:pt>
                <c:pt idx="43">
                  <c:v>0.66433592183441781</c:v>
                </c:pt>
                <c:pt idx="44">
                  <c:v>0.63665183413635407</c:v>
                </c:pt>
                <c:pt idx="45">
                  <c:v>0.68822383795705933</c:v>
                </c:pt>
                <c:pt idx="46">
                  <c:v>0.73770261441411145</c:v>
                </c:pt>
                <c:pt idx="47">
                  <c:v>0.73994452375373765</c:v>
                </c:pt>
                <c:pt idx="48">
                  <c:v>0.79434969165276614</c:v>
                </c:pt>
                <c:pt idx="49">
                  <c:v>0.79901707678229217</c:v>
                </c:pt>
                <c:pt idx="50">
                  <c:v>0.76715496375181746</c:v>
                </c:pt>
                <c:pt idx="51">
                  <c:v>0.7957991149389072</c:v>
                </c:pt>
                <c:pt idx="52">
                  <c:v>0.84088722803088023</c:v>
                </c:pt>
                <c:pt idx="53">
                  <c:v>0.77392374830052268</c:v>
                </c:pt>
                <c:pt idx="54">
                  <c:v>0.77560061201234853</c:v>
                </c:pt>
                <c:pt idx="55">
                  <c:v>0.86356850400793694</c:v>
                </c:pt>
                <c:pt idx="56">
                  <c:v>0.78635124704420112</c:v>
                </c:pt>
                <c:pt idx="57">
                  <c:v>0.66186185126154018</c:v>
                </c:pt>
                <c:pt idx="58">
                  <c:v>0.64583058497252455</c:v>
                </c:pt>
                <c:pt idx="59">
                  <c:v>0.69896419879052918</c:v>
                </c:pt>
                <c:pt idx="60">
                  <c:v>0.5976280553960821</c:v>
                </c:pt>
                <c:pt idx="61">
                  <c:v>0.37830588593389902</c:v>
                </c:pt>
                <c:pt idx="62">
                  <c:v>0.3111711483803517</c:v>
                </c:pt>
                <c:pt idx="63">
                  <c:v>0.3606470003036687</c:v>
                </c:pt>
                <c:pt idx="64">
                  <c:v>0.33188580035912579</c:v>
                </c:pt>
                <c:pt idx="65">
                  <c:v>0.27155267176015169</c:v>
                </c:pt>
                <c:pt idx="66">
                  <c:v>0.27756908279903608</c:v>
                </c:pt>
                <c:pt idx="67">
                  <c:v>0.33160712849337493</c:v>
                </c:pt>
                <c:pt idx="68">
                  <c:v>0.33195917656977425</c:v>
                </c:pt>
                <c:pt idx="69">
                  <c:v>0.32261638087429062</c:v>
                </c:pt>
                <c:pt idx="70">
                  <c:v>0.3177304281857472</c:v>
                </c:pt>
                <c:pt idx="71">
                  <c:v>0.28180578538166967</c:v>
                </c:pt>
                <c:pt idx="72">
                  <c:v>0.2779537880881941</c:v>
                </c:pt>
                <c:pt idx="73">
                  <c:v>0.31681566446372428</c:v>
                </c:pt>
                <c:pt idx="74">
                  <c:v>0.32165426730329966</c:v>
                </c:pt>
                <c:pt idx="75">
                  <c:v>0.32910407719763757</c:v>
                </c:pt>
                <c:pt idx="76">
                  <c:v>0.38246763970430309</c:v>
                </c:pt>
                <c:pt idx="77">
                  <c:v>0.38346465415045206</c:v>
                </c:pt>
                <c:pt idx="78">
                  <c:v>0.42307365286429915</c:v>
                </c:pt>
                <c:pt idx="79">
                  <c:v>0.48971294961656237</c:v>
                </c:pt>
                <c:pt idx="80">
                  <c:v>0.52609900643341301</c:v>
                </c:pt>
                <c:pt idx="81">
                  <c:v>0.51671584273287707</c:v>
                </c:pt>
                <c:pt idx="82">
                  <c:v>0.5629518460318812</c:v>
                </c:pt>
                <c:pt idx="83">
                  <c:v>0.6522236453697805</c:v>
                </c:pt>
                <c:pt idx="84">
                  <c:v>0.74496975904821017</c:v>
                </c:pt>
                <c:pt idx="85">
                  <c:v>0.85849852630946089</c:v>
                </c:pt>
                <c:pt idx="86">
                  <c:v>0.99022713223636061</c:v>
                </c:pt>
                <c:pt idx="87">
                  <c:v>0.96364023455646663</c:v>
                </c:pt>
                <c:pt idx="88">
                  <c:v>0.84140686356073624</c:v>
                </c:pt>
                <c:pt idx="89">
                  <c:v>0.70874698375273171</c:v>
                </c:pt>
                <c:pt idx="90">
                  <c:v>0.68118409765454657</c:v>
                </c:pt>
                <c:pt idx="91">
                  <c:v>0.74343811091800227</c:v>
                </c:pt>
                <c:pt idx="92">
                  <c:v>0.76614097561184236</c:v>
                </c:pt>
                <c:pt idx="93">
                  <c:v>0.82760827452206698</c:v>
                </c:pt>
                <c:pt idx="94">
                  <c:v>0.89119332844120214</c:v>
                </c:pt>
                <c:pt idx="95">
                  <c:v>0.75232941343011961</c:v>
                </c:pt>
                <c:pt idx="96">
                  <c:v>0.67114899999894206</c:v>
                </c:pt>
                <c:pt idx="97">
                  <c:v>0.7260575666200384</c:v>
                </c:pt>
                <c:pt idx="98">
                  <c:v>0.70748101026876109</c:v>
                </c:pt>
                <c:pt idx="99">
                  <c:v>0.69042898142946341</c:v>
                </c:pt>
                <c:pt idx="100">
                  <c:v>0.8081569424051035</c:v>
                </c:pt>
                <c:pt idx="101">
                  <c:v>0.90092768976474935</c:v>
                </c:pt>
                <c:pt idx="102">
                  <c:v>0.89725819068814328</c:v>
                </c:pt>
                <c:pt idx="103">
                  <c:v>0.90954563408030265</c:v>
                </c:pt>
                <c:pt idx="104">
                  <c:v>0.99271500608779983</c:v>
                </c:pt>
                <c:pt idx="105">
                  <c:v>1.0534782231523825</c:v>
                </c:pt>
              </c:numCache>
            </c:numRef>
          </c:val>
          <c:extLst>
            <c:ext xmlns:c16="http://schemas.microsoft.com/office/drawing/2014/chart" uri="{C3380CC4-5D6E-409C-BE32-E72D297353CC}">
              <c16:uniqueId val="{00000002-45A0-1943-A8D2-FC6FC75F8DC0}"/>
            </c:ext>
          </c:extLst>
        </c:ser>
        <c:ser>
          <c:idx val="4"/>
          <c:order val="3"/>
          <c:tx>
            <c:strRef>
              <c:f>DataFig1!$E$2</c:f>
              <c:strCache>
                <c:ptCount val="1"/>
                <c:pt idx="0">
                  <c:v>Currency, deposits and bonds</c:v>
                </c:pt>
              </c:strCache>
            </c:strRef>
          </c:tx>
          <c:spPr>
            <a:pattFill prst="pct10">
              <a:fgClr>
                <a:schemeClr val="tx1"/>
              </a:fgClr>
              <a:bgClr>
                <a:prstClr val="white"/>
              </a:bgClr>
            </a:pattFill>
            <a:ln w="12700">
              <a:solidFill>
                <a:schemeClr val="tx1"/>
              </a:solidFill>
            </a:ln>
          </c:spP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DataFig1!$E$3:$E$108</c:f>
              <c:numCache>
                <c:formatCode>0%</c:formatCode>
                <c:ptCount val="106"/>
                <c:pt idx="0">
                  <c:v>0.75911944223592487</c:v>
                </c:pt>
                <c:pt idx="1">
                  <c:v>0.90507408217712659</c:v>
                </c:pt>
                <c:pt idx="2">
                  <c:v>0.96115013741188005</c:v>
                </c:pt>
                <c:pt idx="3">
                  <c:v>0.85695778121626309</c:v>
                </c:pt>
                <c:pt idx="4">
                  <c:v>0.79337204232784608</c:v>
                </c:pt>
                <c:pt idx="5">
                  <c:v>0.74053139084243091</c:v>
                </c:pt>
                <c:pt idx="6">
                  <c:v>0.77987798858296475</c:v>
                </c:pt>
                <c:pt idx="7">
                  <c:v>0.72903988096528449</c:v>
                </c:pt>
                <c:pt idx="8">
                  <c:v>0.95507599037151436</c:v>
                </c:pt>
                <c:pt idx="9">
                  <c:v>0.99756480241674239</c:v>
                </c:pt>
                <c:pt idx="10">
                  <c:v>0.87908217852927173</c:v>
                </c:pt>
                <c:pt idx="11">
                  <c:v>0.89009924356866688</c:v>
                </c:pt>
                <c:pt idx="12">
                  <c:v>0.87605954813443621</c:v>
                </c:pt>
                <c:pt idx="13">
                  <c:v>0.84560482854798402</c:v>
                </c:pt>
                <c:pt idx="14">
                  <c:v>0.89491756321140026</c:v>
                </c:pt>
                <c:pt idx="15">
                  <c:v>0.92655747221730922</c:v>
                </c:pt>
                <c:pt idx="16">
                  <c:v>0.89180647105018018</c:v>
                </c:pt>
                <c:pt idx="17">
                  <c:v>0.99705984608576848</c:v>
                </c:pt>
                <c:pt idx="18">
                  <c:v>1.1751212725620859</c:v>
                </c:pt>
                <c:pt idx="19">
                  <c:v>1.5024509763361831</c:v>
                </c:pt>
                <c:pt idx="20">
                  <c:v>1.6099494504607323</c:v>
                </c:pt>
                <c:pt idx="21">
                  <c:v>1.3785503619912971</c:v>
                </c:pt>
                <c:pt idx="22">
                  <c:v>1.23337597882175</c:v>
                </c:pt>
                <c:pt idx="23">
                  <c:v>1.1444506643585721</c:v>
                </c:pt>
                <c:pt idx="24">
                  <c:v>1.0109711033484829</c:v>
                </c:pt>
                <c:pt idx="25">
                  <c:v>1.0611978210688824</c:v>
                </c:pt>
                <c:pt idx="26">
                  <c:v>0.99657169415682723</c:v>
                </c:pt>
                <c:pt idx="27">
                  <c:v>0.937267581329707</c:v>
                </c:pt>
                <c:pt idx="28">
                  <c:v>0.80747917614052933</c:v>
                </c:pt>
                <c:pt idx="29">
                  <c:v>0.71423761711249156</c:v>
                </c:pt>
                <c:pt idx="30">
                  <c:v>0.69390377036991924</c:v>
                </c:pt>
                <c:pt idx="31">
                  <c:v>0.76615425345619503</c:v>
                </c:pt>
                <c:pt idx="32">
                  <c:v>0.88062068653728709</c:v>
                </c:pt>
                <c:pt idx="33">
                  <c:v>0.92935623227138908</c:v>
                </c:pt>
                <c:pt idx="34">
                  <c:v>0.88076465462053732</c:v>
                </c:pt>
                <c:pt idx="35">
                  <c:v>0.78797219615776404</c:v>
                </c:pt>
                <c:pt idx="36">
                  <c:v>0.79973360746038469</c:v>
                </c:pt>
                <c:pt idx="37">
                  <c:v>0.71919003540869386</c:v>
                </c:pt>
                <c:pt idx="38">
                  <c:v>0.63997159916894941</c:v>
                </c:pt>
                <c:pt idx="39">
                  <c:v>0.63563469958716068</c:v>
                </c:pt>
                <c:pt idx="40">
                  <c:v>0.63453857715606166</c:v>
                </c:pt>
                <c:pt idx="41">
                  <c:v>0.66302256047753927</c:v>
                </c:pt>
                <c:pt idx="42">
                  <c:v>0.62891893341020233</c:v>
                </c:pt>
                <c:pt idx="43">
                  <c:v>0.62170121853649729</c:v>
                </c:pt>
                <c:pt idx="44">
                  <c:v>0.62942385084566843</c:v>
                </c:pt>
                <c:pt idx="45">
                  <c:v>0.66371005865863697</c:v>
                </c:pt>
                <c:pt idx="46">
                  <c:v>0.64165881334568931</c:v>
                </c:pt>
                <c:pt idx="47">
                  <c:v>0.6453176018911988</c:v>
                </c:pt>
                <c:pt idx="48">
                  <c:v>0.656803382127219</c:v>
                </c:pt>
                <c:pt idx="49">
                  <c:v>0.64733522939669874</c:v>
                </c:pt>
                <c:pt idx="50">
                  <c:v>0.64969558922780379</c:v>
                </c:pt>
                <c:pt idx="51">
                  <c:v>0.64231574334585051</c:v>
                </c:pt>
                <c:pt idx="52">
                  <c:v>0.63190880574682395</c:v>
                </c:pt>
                <c:pt idx="53">
                  <c:v>0.62077821827589119</c:v>
                </c:pt>
                <c:pt idx="54">
                  <c:v>0.63036270128085148</c:v>
                </c:pt>
                <c:pt idx="55">
                  <c:v>0.62089224949367783</c:v>
                </c:pt>
                <c:pt idx="56">
                  <c:v>0.61119875986166405</c:v>
                </c:pt>
                <c:pt idx="57">
                  <c:v>0.6254870936290029</c:v>
                </c:pt>
                <c:pt idx="58">
                  <c:v>0.63156010102998061</c:v>
                </c:pt>
                <c:pt idx="59">
                  <c:v>0.62615020043143066</c:v>
                </c:pt>
                <c:pt idx="60">
                  <c:v>0.61068327837342151</c:v>
                </c:pt>
                <c:pt idx="61">
                  <c:v>0.62221257710429634</c:v>
                </c:pt>
                <c:pt idx="62">
                  <c:v>0.64001998450688524</c:v>
                </c:pt>
                <c:pt idx="63">
                  <c:v>0.63414819896130492</c:v>
                </c:pt>
                <c:pt idx="64">
                  <c:v>0.6225038933145548</c:v>
                </c:pt>
                <c:pt idx="65">
                  <c:v>0.60104729726320616</c:v>
                </c:pt>
                <c:pt idx="66">
                  <c:v>0.59245687144243753</c:v>
                </c:pt>
                <c:pt idx="67">
                  <c:v>0.6097843861116905</c:v>
                </c:pt>
                <c:pt idx="68">
                  <c:v>0.59993211231922072</c:v>
                </c:pt>
                <c:pt idx="69">
                  <c:v>0.6375020631282069</c:v>
                </c:pt>
                <c:pt idx="70">
                  <c:v>0.66981403122943095</c:v>
                </c:pt>
                <c:pt idx="71">
                  <c:v>0.66574756284838488</c:v>
                </c:pt>
                <c:pt idx="72">
                  <c:v>0.68609862172375746</c:v>
                </c:pt>
                <c:pt idx="73">
                  <c:v>0.72766812587767227</c:v>
                </c:pt>
                <c:pt idx="74">
                  <c:v>0.75443899316501151</c:v>
                </c:pt>
                <c:pt idx="75">
                  <c:v>0.7586943673518961</c:v>
                </c:pt>
                <c:pt idx="76">
                  <c:v>0.75458849769452008</c:v>
                </c:pt>
                <c:pt idx="77">
                  <c:v>0.75108078552825197</c:v>
                </c:pt>
                <c:pt idx="78">
                  <c:v>0.76442006036234444</c:v>
                </c:pt>
                <c:pt idx="79">
                  <c:v>0.73217764583967948</c:v>
                </c:pt>
                <c:pt idx="80">
                  <c:v>0.70459745562020482</c:v>
                </c:pt>
                <c:pt idx="81">
                  <c:v>0.67398738864137819</c:v>
                </c:pt>
                <c:pt idx="82">
                  <c:v>0.6365044865836631</c:v>
                </c:pt>
                <c:pt idx="83">
                  <c:v>0.59249547813321235</c:v>
                </c:pt>
                <c:pt idx="84">
                  <c:v>0.55374464116032696</c:v>
                </c:pt>
                <c:pt idx="85">
                  <c:v>0.51652523392461513</c:v>
                </c:pt>
                <c:pt idx="86">
                  <c:v>0.49570549240484335</c:v>
                </c:pt>
                <c:pt idx="87">
                  <c:v>0.46288706116733991</c:v>
                </c:pt>
                <c:pt idx="88">
                  <c:v>0.45087210743394435</c:v>
                </c:pt>
                <c:pt idx="89">
                  <c:v>0.45462024847061433</c:v>
                </c:pt>
                <c:pt idx="90">
                  <c:v>0.46171604084496731</c:v>
                </c:pt>
                <c:pt idx="91">
                  <c:v>0.50993337252529558</c:v>
                </c:pt>
                <c:pt idx="92">
                  <c:v>0.56204736545238621</c:v>
                </c:pt>
                <c:pt idx="93">
                  <c:v>0.56521344624617531</c:v>
                </c:pt>
                <c:pt idx="94">
                  <c:v>0.59773321313391903</c:v>
                </c:pt>
                <c:pt idx="95">
                  <c:v>0.69287856922293711</c:v>
                </c:pt>
                <c:pt idx="96">
                  <c:v>0.76982125997498119</c:v>
                </c:pt>
                <c:pt idx="97">
                  <c:v>0.71970486328549921</c:v>
                </c:pt>
                <c:pt idx="98">
                  <c:v>0.69197924835315749</c:v>
                </c:pt>
                <c:pt idx="99">
                  <c:v>0.67083848616323638</c:v>
                </c:pt>
                <c:pt idx="100">
                  <c:v>0.67146048619920062</c:v>
                </c:pt>
                <c:pt idx="101">
                  <c:v>0.65161292521997727</c:v>
                </c:pt>
                <c:pt idx="102">
                  <c:v>0.6526398714720012</c:v>
                </c:pt>
                <c:pt idx="103">
                  <c:v>0.67429415555893524</c:v>
                </c:pt>
                <c:pt idx="104">
                  <c:v>0.65615014998058263</c:v>
                </c:pt>
                <c:pt idx="105">
                  <c:v>0.64315692065129126</c:v>
                </c:pt>
              </c:numCache>
            </c:numRef>
          </c:val>
          <c:extLst>
            <c:ext xmlns:c16="http://schemas.microsoft.com/office/drawing/2014/chart" uri="{C3380CC4-5D6E-409C-BE32-E72D297353CC}">
              <c16:uniqueId val="{00000003-45A0-1943-A8D2-FC6FC75F8DC0}"/>
            </c:ext>
          </c:extLst>
        </c:ser>
        <c:ser>
          <c:idx val="6"/>
          <c:order val="4"/>
          <c:tx>
            <c:strRef>
              <c:f>DataFig1!$F$2</c:f>
              <c:strCache>
                <c:ptCount val="1"/>
                <c:pt idx="0">
                  <c:v>Pensions</c:v>
                </c:pt>
              </c:strCache>
            </c:strRef>
          </c:tx>
          <c:spPr>
            <a:solidFill>
              <a:schemeClr val="bg1"/>
            </a:solidFill>
            <a:ln w="12700">
              <a:solidFill>
                <a:schemeClr val="tx1"/>
              </a:solidFill>
            </a:ln>
          </c:spP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DataFig1!$F$3:$F$108</c:f>
              <c:numCache>
                <c:formatCode>0%</c:formatCode>
                <c:ptCount val="106"/>
                <c:pt idx="0">
                  <c:v>0.11693481340413325</c:v>
                </c:pt>
                <c:pt idx="1">
                  <c:v>0.13890655395670629</c:v>
                </c:pt>
                <c:pt idx="2">
                  <c:v>0.1439150654664659</c:v>
                </c:pt>
                <c:pt idx="3">
                  <c:v>0.12426889711180686</c:v>
                </c:pt>
                <c:pt idx="4">
                  <c:v>0.11272039516301616</c:v>
                </c:pt>
                <c:pt idx="5">
                  <c:v>9.8382097305964741E-2</c:v>
                </c:pt>
                <c:pt idx="6">
                  <c:v>9.5529655462480406E-2</c:v>
                </c:pt>
                <c:pt idx="7">
                  <c:v>8.8324804655781311E-2</c:v>
                </c:pt>
                <c:pt idx="8">
                  <c:v>0.11732843201310741</c:v>
                </c:pt>
                <c:pt idx="9">
                  <c:v>0.12152924018329737</c:v>
                </c:pt>
                <c:pt idx="10">
                  <c:v>0.11462110502907237</c:v>
                </c:pt>
                <c:pt idx="11">
                  <c:v>0.13093525397676611</c:v>
                </c:pt>
                <c:pt idx="12">
                  <c:v>0.14067616069679617</c:v>
                </c:pt>
                <c:pt idx="13">
                  <c:v>0.14676830956808948</c:v>
                </c:pt>
                <c:pt idx="14">
                  <c:v>0.1651429422206741</c:v>
                </c:pt>
                <c:pt idx="15">
                  <c:v>0.17721984426017451</c:v>
                </c:pt>
                <c:pt idx="16">
                  <c:v>0.17990201518064067</c:v>
                </c:pt>
                <c:pt idx="17">
                  <c:v>0.21822884319100641</c:v>
                </c:pt>
                <c:pt idx="18">
                  <c:v>0.28329043683718208</c:v>
                </c:pt>
                <c:pt idx="19">
                  <c:v>0.39389979793791274</c:v>
                </c:pt>
                <c:pt idx="20">
                  <c:v>0.43389698056849052</c:v>
                </c:pt>
                <c:pt idx="21">
                  <c:v>0.38850695888165399</c:v>
                </c:pt>
                <c:pt idx="22">
                  <c:v>0.36837488609667629</c:v>
                </c:pt>
                <c:pt idx="23">
                  <c:v>0.34921335454317459</c:v>
                </c:pt>
                <c:pt idx="24">
                  <c:v>0.33500004480761597</c:v>
                </c:pt>
                <c:pt idx="25">
                  <c:v>0.38719498818331161</c:v>
                </c:pt>
                <c:pt idx="26">
                  <c:v>0.38356045078977163</c:v>
                </c:pt>
                <c:pt idx="27">
                  <c:v>0.37216970152424989</c:v>
                </c:pt>
                <c:pt idx="28">
                  <c:v>0.31689393492448831</c:v>
                </c:pt>
                <c:pt idx="29">
                  <c:v>0.26452901878520774</c:v>
                </c:pt>
                <c:pt idx="30">
                  <c:v>0.23194385856784852</c:v>
                </c:pt>
                <c:pt idx="31">
                  <c:v>0.23166471056586896</c:v>
                </c:pt>
                <c:pt idx="32">
                  <c:v>0.24665016477772989</c:v>
                </c:pt>
                <c:pt idx="33">
                  <c:v>0.26881608235948801</c:v>
                </c:pt>
                <c:pt idx="34">
                  <c:v>0.27100067202150474</c:v>
                </c:pt>
                <c:pt idx="35">
                  <c:v>0.26359102957332886</c:v>
                </c:pt>
                <c:pt idx="36">
                  <c:v>0.29146278892239924</c:v>
                </c:pt>
                <c:pt idx="37">
                  <c:v>0.2828803012628886</c:v>
                </c:pt>
                <c:pt idx="38">
                  <c:v>0.26460167210599539</c:v>
                </c:pt>
                <c:pt idx="39">
                  <c:v>0.27398839676679465</c:v>
                </c:pt>
                <c:pt idx="40">
                  <c:v>0.28544567759047917</c:v>
                </c:pt>
                <c:pt idx="41">
                  <c:v>0.30888222391593989</c:v>
                </c:pt>
                <c:pt idx="42">
                  <c:v>0.30700890938324144</c:v>
                </c:pt>
                <c:pt idx="43">
                  <c:v>0.31518633594712753</c:v>
                </c:pt>
                <c:pt idx="44">
                  <c:v>0.3237709422457542</c:v>
                </c:pt>
                <c:pt idx="45">
                  <c:v>0.34881736683493525</c:v>
                </c:pt>
                <c:pt idx="46">
                  <c:v>0.34926892108096796</c:v>
                </c:pt>
                <c:pt idx="47">
                  <c:v>0.36128494734797945</c:v>
                </c:pt>
                <c:pt idx="48">
                  <c:v>0.3778878719458108</c:v>
                </c:pt>
                <c:pt idx="49">
                  <c:v>0.37641703608397065</c:v>
                </c:pt>
                <c:pt idx="50">
                  <c:v>0.38092037539486862</c:v>
                </c:pt>
                <c:pt idx="51">
                  <c:v>0.38747199525566689</c:v>
                </c:pt>
                <c:pt idx="52">
                  <c:v>0.38986276959225524</c:v>
                </c:pt>
                <c:pt idx="53">
                  <c:v>0.38360469909315753</c:v>
                </c:pt>
                <c:pt idx="54">
                  <c:v>0.39173787671223853</c:v>
                </c:pt>
                <c:pt idx="55">
                  <c:v>0.39157262838649221</c:v>
                </c:pt>
                <c:pt idx="56">
                  <c:v>0.3874827389052537</c:v>
                </c:pt>
                <c:pt idx="57">
                  <c:v>0.3950536627407143</c:v>
                </c:pt>
                <c:pt idx="58">
                  <c:v>0.40186843997195271</c:v>
                </c:pt>
                <c:pt idx="59">
                  <c:v>0.41259341240448844</c:v>
                </c:pt>
                <c:pt idx="60">
                  <c:v>0.4001767524627643</c:v>
                </c:pt>
                <c:pt idx="61">
                  <c:v>0.38458281931095134</c:v>
                </c:pt>
                <c:pt idx="62">
                  <c:v>0.40161385353952378</c:v>
                </c:pt>
                <c:pt idx="63">
                  <c:v>0.41877866797897817</c:v>
                </c:pt>
                <c:pt idx="64">
                  <c:v>0.41553568639700145</c:v>
                </c:pt>
                <c:pt idx="65">
                  <c:v>0.41242625432536639</c:v>
                </c:pt>
                <c:pt idx="66">
                  <c:v>0.42595837828596889</c:v>
                </c:pt>
                <c:pt idx="67">
                  <c:v>0.45645790480128168</c:v>
                </c:pt>
                <c:pt idx="68">
                  <c:v>0.46386817929484281</c:v>
                </c:pt>
                <c:pt idx="69">
                  <c:v>0.51464675757562928</c:v>
                </c:pt>
                <c:pt idx="70">
                  <c:v>0.56851644003283575</c:v>
                </c:pt>
                <c:pt idx="71">
                  <c:v>0.58055264907479753</c:v>
                </c:pt>
                <c:pt idx="72">
                  <c:v>0.63808810289879725</c:v>
                </c:pt>
                <c:pt idx="73">
                  <c:v>0.71680239295893766</c:v>
                </c:pt>
                <c:pt idx="74">
                  <c:v>0.74463674819012737</c:v>
                </c:pt>
                <c:pt idx="75">
                  <c:v>0.74818297538507517</c:v>
                </c:pt>
                <c:pt idx="76">
                  <c:v>0.79253691710552088</c:v>
                </c:pt>
                <c:pt idx="77">
                  <c:v>0.83163221447221525</c:v>
                </c:pt>
                <c:pt idx="78">
                  <c:v>0.89768650817778317</c:v>
                </c:pt>
                <c:pt idx="79">
                  <c:v>0.94791628616473045</c:v>
                </c:pt>
                <c:pt idx="80">
                  <c:v>0.99727796373957311</c:v>
                </c:pt>
                <c:pt idx="81">
                  <c:v>1.0153821710634336</c:v>
                </c:pt>
                <c:pt idx="82">
                  <c:v>1.0752411926891299</c:v>
                </c:pt>
                <c:pt idx="83">
                  <c:v>1.1575987541117223</c:v>
                </c:pt>
                <c:pt idx="84">
                  <c:v>1.232202004831874</c:v>
                </c:pt>
                <c:pt idx="85">
                  <c:v>1.326022723003591</c:v>
                </c:pt>
                <c:pt idx="86">
                  <c:v>1.4308223059440426</c:v>
                </c:pt>
                <c:pt idx="87">
                  <c:v>1.4203343494917855</c:v>
                </c:pt>
                <c:pt idx="88">
                  <c:v>1.3506982568185297</c:v>
                </c:pt>
                <c:pt idx="89">
                  <c:v>1.2610132657893756</c:v>
                </c:pt>
                <c:pt idx="90">
                  <c:v>1.2758075780425366</c:v>
                </c:pt>
                <c:pt idx="91">
                  <c:v>1.3526604431002875</c:v>
                </c:pt>
                <c:pt idx="92">
                  <c:v>1.3698120555111903</c:v>
                </c:pt>
                <c:pt idx="93">
                  <c:v>1.3947310718928123</c:v>
                </c:pt>
                <c:pt idx="94">
                  <c:v>1.4818636222765247</c:v>
                </c:pt>
                <c:pt idx="95">
                  <c:v>1.3803335453554182</c:v>
                </c:pt>
                <c:pt idx="96">
                  <c:v>1.3557368811044801</c:v>
                </c:pt>
                <c:pt idx="97">
                  <c:v>1.440949692245723</c:v>
                </c:pt>
                <c:pt idx="98">
                  <c:v>1.4495817481727078</c:v>
                </c:pt>
                <c:pt idx="99">
                  <c:v>1.4483079224003708</c:v>
                </c:pt>
                <c:pt idx="100">
                  <c:v>1.5704157663363385</c:v>
                </c:pt>
                <c:pt idx="101">
                  <c:v>1.6279781797478206</c:v>
                </c:pt>
                <c:pt idx="102">
                  <c:v>1.6152798799873052</c:v>
                </c:pt>
                <c:pt idx="103">
                  <c:v>1.6348801846798817</c:v>
                </c:pt>
                <c:pt idx="104">
                  <c:v>1.6984214604652239</c:v>
                </c:pt>
                <c:pt idx="105">
                  <c:v>1.7510392305738869</c:v>
                </c:pt>
              </c:numCache>
            </c:numRef>
          </c:val>
          <c:extLst>
            <c:ext xmlns:c16="http://schemas.microsoft.com/office/drawing/2014/chart" uri="{C3380CC4-5D6E-409C-BE32-E72D297353CC}">
              <c16:uniqueId val="{00000004-45A0-1943-A8D2-FC6FC75F8DC0}"/>
            </c:ext>
          </c:extLst>
        </c:ser>
        <c:dLbls>
          <c:showLegendKey val="0"/>
          <c:showVal val="0"/>
          <c:showCatName val="0"/>
          <c:showSerName val="0"/>
          <c:showPercent val="0"/>
          <c:showBubbleSize val="0"/>
        </c:dLbls>
        <c:axId val="-2044225288"/>
        <c:axId val="-2044222024"/>
      </c:areaChart>
      <c:catAx>
        <c:axId val="-2044225288"/>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44222024"/>
        <c:crosses val="autoZero"/>
        <c:auto val="1"/>
        <c:lblAlgn val="ctr"/>
        <c:lblOffset val="100"/>
        <c:tickLblSkip val="5"/>
        <c:tickMarkSkip val="5"/>
        <c:noMultiLvlLbl val="0"/>
      </c:catAx>
      <c:valAx>
        <c:axId val="-2044222024"/>
        <c:scaling>
          <c:orientation val="minMax"/>
          <c:max val="5.5"/>
          <c:min val="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2.7607928319304902E-4"/>
              <c:y val="0.33480475291267298"/>
            </c:manualLayout>
          </c:layout>
          <c:overlay val="0"/>
        </c:title>
        <c:numFmt formatCode="0%" sourceLinked="1"/>
        <c:majorTickMark val="none"/>
        <c:minorTickMark val="none"/>
        <c:tickLblPos val="nextTo"/>
        <c:txPr>
          <a:bodyPr/>
          <a:lstStyle/>
          <a:p>
            <a:pPr>
              <a:defRPr sz="1600"/>
            </a:pPr>
            <a:endParaRPr lang="en-US"/>
          </a:p>
        </c:txPr>
        <c:crossAx val="-2044225288"/>
        <c:crosses val="autoZero"/>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pPr>
            <a:r>
              <a:rPr lang="fr-FR" sz="2000" b="1" i="0" baseline="0">
                <a:effectLst/>
              </a:rPr>
              <a:t>Top 0.1% Wealth Share Estimates</a:t>
            </a:r>
            <a:endParaRPr lang="fr-FR" sz="2000">
              <a:effectLst/>
            </a:endParaRPr>
          </a:p>
        </c:rich>
      </c:tx>
      <c:layout>
        <c:manualLayout>
          <c:xMode val="edge"/>
          <c:yMode val="edge"/>
          <c:x val="0.299104968775455"/>
          <c:y val="4.52524316813339E-3"/>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3"/>
          <c:order val="0"/>
          <c:tx>
            <c:strRef>
              <c:f>DataFig2!$F$2</c:f>
              <c:strCache>
                <c:ptCount val="1"/>
                <c:pt idx="0">
                  <c:v>Estate multiplier (raw)</c:v>
                </c:pt>
              </c:strCache>
            </c:strRef>
          </c:tx>
          <c:spPr>
            <a:ln w="19050">
              <a:solidFill>
                <a:srgbClr val="3366FF"/>
              </a:solidFill>
            </a:ln>
          </c:spPr>
          <c:marker>
            <c:symbol val="triangle"/>
            <c:size val="8"/>
            <c:spPr>
              <a:solidFill>
                <a:sysClr val="window" lastClr="FFFFFF"/>
              </a:solidFill>
              <a:ln>
                <a:solidFill>
                  <a:srgbClr val="3366FF"/>
                </a:solidFill>
              </a:ln>
            </c:spPr>
          </c:marker>
          <c:val>
            <c:numRef>
              <c:f>DataFig2!$J$3:$J$106</c:f>
              <c:numCache>
                <c:formatCode>0.0%</c:formatCode>
                <c:ptCount val="104"/>
                <c:pt idx="3">
                  <c:v>0.21182821373190647</c:v>
                </c:pt>
                <c:pt idx="4">
                  <c:v>0.1947535594778336</c:v>
                </c:pt>
                <c:pt idx="5">
                  <c:v>0.2026085498765943</c:v>
                </c:pt>
                <c:pt idx="6">
                  <c:v>0.22663759054345456</c:v>
                </c:pt>
                <c:pt idx="7">
                  <c:v>0.20681607640051583</c:v>
                </c:pt>
                <c:pt idx="8">
                  <c:v>0.177606230450709</c:v>
                </c:pt>
                <c:pt idx="9">
                  <c:v>0.17747587858392161</c:v>
                </c:pt>
                <c:pt idx="10">
                  <c:v>0.18035104013676725</c:v>
                </c:pt>
                <c:pt idx="11">
                  <c:v>0.19217127346160287</c:v>
                </c:pt>
                <c:pt idx="12">
                  <c:v>0.18656846912250719</c:v>
                </c:pt>
                <c:pt idx="13">
                  <c:v>0.18603017175531908</c:v>
                </c:pt>
                <c:pt idx="14">
                  <c:v>0.21496840575546849</c:v>
                </c:pt>
                <c:pt idx="15">
                  <c:v>0.1989660574818351</c:v>
                </c:pt>
                <c:pt idx="16">
                  <c:v>0.21000694617901752</c:v>
                </c:pt>
                <c:pt idx="17">
                  <c:v>0.23127025729731437</c:v>
                </c:pt>
                <c:pt idx="18">
                  <c:v>0.19010277653408555</c:v>
                </c:pt>
                <c:pt idx="19">
                  <c:v>0.14821019925725556</c:v>
                </c:pt>
                <c:pt idx="20">
                  <c:v>0.1640814152260188</c:v>
                </c:pt>
                <c:pt idx="21">
                  <c:v>0.15065266094109908</c:v>
                </c:pt>
                <c:pt idx="22">
                  <c:v>0.15121865942380014</c:v>
                </c:pt>
                <c:pt idx="23">
                  <c:v>0.16805870962274741</c:v>
                </c:pt>
                <c:pt idx="24">
                  <c:v>0.1435136882190039</c:v>
                </c:pt>
                <c:pt idx="25">
                  <c:v>0.14271136755838509</c:v>
                </c:pt>
                <c:pt idx="26">
                  <c:v>0.13319467663676979</c:v>
                </c:pt>
                <c:pt idx="27">
                  <c:v>0.12548911566179824</c:v>
                </c:pt>
                <c:pt idx="28">
                  <c:v>0.12475731805975139</c:v>
                </c:pt>
                <c:pt idx="29">
                  <c:v>0.11435329708240126</c:v>
                </c:pt>
                <c:pt idx="30">
                  <c:v>0.11097246372235148</c:v>
                </c:pt>
                <c:pt idx="31">
                  <c:v>0.11561453859146981</c:v>
                </c:pt>
                <c:pt idx="32">
                  <c:v>0.10704531759149397</c:v>
                </c:pt>
                <c:pt idx="33">
                  <c:v>0.10450684392034203</c:v>
                </c:pt>
                <c:pt idx="34">
                  <c:v>0.10415503350747692</c:v>
                </c:pt>
                <c:pt idx="35">
                  <c:v>9.5894195219824799E-2</c:v>
                </c:pt>
                <c:pt idx="36">
                  <c:v>9.1675820639520789E-2</c:v>
                </c:pt>
                <c:pt idx="37">
                  <c:v>9.371833505520212E-2</c:v>
                </c:pt>
                <c:pt idx="40">
                  <c:v>9.8913499611458316E-2</c:v>
                </c:pt>
                <c:pt idx="41">
                  <c:v>9.7588729789328824E-2</c:v>
                </c:pt>
                <c:pt idx="43">
                  <c:v>0.10666774368583797</c:v>
                </c:pt>
                <c:pt idx="45">
                  <c:v>0.1025617676165603</c:v>
                </c:pt>
                <c:pt idx="47">
                  <c:v>0.1073147513938891</c:v>
                </c:pt>
                <c:pt idx="49">
                  <c:v>0.10509239320127793</c:v>
                </c:pt>
                <c:pt idx="52">
                  <c:v>0.11138162637824391</c:v>
                </c:pt>
                <c:pt idx="56">
                  <c:v>0.10134815923214387</c:v>
                </c:pt>
                <c:pt idx="59">
                  <c:v>0.10037684386219488</c:v>
                </c:pt>
                <c:pt idx="63">
                  <c:v>7.7232926516130604E-2</c:v>
                </c:pt>
                <c:pt idx="68">
                  <c:v>7.7726786830552674E-2</c:v>
                </c:pt>
                <c:pt idx="69">
                  <c:v>7.8301819300812564E-2</c:v>
                </c:pt>
                <c:pt idx="70">
                  <c:v>9.1233038969616709E-2</c:v>
                </c:pt>
                <c:pt idx="71">
                  <c:v>9.3526438238784662E-2</c:v>
                </c:pt>
                <c:pt idx="72">
                  <c:v>0.10510393866594732</c:v>
                </c:pt>
                <c:pt idx="73">
                  <c:v>0.10782557607650003</c:v>
                </c:pt>
                <c:pt idx="74">
                  <c:v>0.10515367373054565</c:v>
                </c:pt>
                <c:pt idx="75">
                  <c:v>0.10643742622734638</c:v>
                </c:pt>
                <c:pt idx="76">
                  <c:v>0.11286180850615259</c:v>
                </c:pt>
                <c:pt idx="77">
                  <c:v>0.10768899841181373</c:v>
                </c:pt>
                <c:pt idx="78">
                  <c:v>0.11190384748497917</c:v>
                </c:pt>
                <c:pt idx="79">
                  <c:v>0.11295167792823184</c:v>
                </c:pt>
                <c:pt idx="80">
                  <c:v>0.11108278804976184</c:v>
                </c:pt>
                <c:pt idx="81">
                  <c:v>0.1165302813305376</c:v>
                </c:pt>
                <c:pt idx="82">
                  <c:v>0.12204569269442589</c:v>
                </c:pt>
                <c:pt idx="83">
                  <c:v>0.12152775972173394</c:v>
                </c:pt>
                <c:pt idx="84">
                  <c:v>0.12079612992852315</c:v>
                </c:pt>
                <c:pt idx="85">
                  <c:v>0.129041657175542</c:v>
                </c:pt>
                <c:pt idx="86">
                  <c:v>0.13046608476243124</c:v>
                </c:pt>
                <c:pt idx="87">
                  <c:v>0.12741772529464207</c:v>
                </c:pt>
                <c:pt idx="88">
                  <c:v>0.14291907620200683</c:v>
                </c:pt>
                <c:pt idx="89">
                  <c:v>0.14555130469968952</c:v>
                </c:pt>
                <c:pt idx="90">
                  <c:v>0.13983831952539766</c:v>
                </c:pt>
                <c:pt idx="91">
                  <c:v>0.133067767649757</c:v>
                </c:pt>
                <c:pt idx="92">
                  <c:v>0.13730636053635892</c:v>
                </c:pt>
                <c:pt idx="93">
                  <c:v>0.13886427631537715</c:v>
                </c:pt>
                <c:pt idx="94">
                  <c:v>0.13448226120408496</c:v>
                </c:pt>
                <c:pt idx="95">
                  <c:v>0.13769633415417176</c:v>
                </c:pt>
                <c:pt idx="96">
                  <c:v>0.14761934103168878</c:v>
                </c:pt>
                <c:pt idx="98">
                  <c:v>0.16995964679355416</c:v>
                </c:pt>
                <c:pt idx="99">
                  <c:v>0.16102948083564148</c:v>
                </c:pt>
              </c:numCache>
            </c:numRef>
          </c:val>
          <c:smooth val="0"/>
          <c:extLst>
            <c:ext xmlns:c16="http://schemas.microsoft.com/office/drawing/2014/chart" uri="{C3380CC4-5D6E-409C-BE32-E72D297353CC}">
              <c16:uniqueId val="{00000000-C437-164B-AEA3-81610C71C23A}"/>
            </c:ext>
          </c:extLst>
        </c:ser>
        <c:ser>
          <c:idx val="0"/>
          <c:order val="1"/>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DataFig2!$B$3:$B$106</c:f>
              <c:numCache>
                <c:formatCode>0.0%</c:formatCode>
                <c:ptCount val="104"/>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1-C437-164B-AEA3-81610C71C23A}"/>
            </c:ext>
          </c:extLst>
        </c:ser>
        <c:ser>
          <c:idx val="2"/>
          <c:order val="2"/>
          <c:tx>
            <c:strRef>
              <c:f>DataFig2!$E$2</c:f>
              <c:strCache>
                <c:ptCount val="1"/>
                <c:pt idx="0">
                  <c:v>Capitalization revised</c:v>
                </c:pt>
              </c:strCache>
            </c:strRef>
          </c:tx>
          <c:spPr>
            <a:ln w="19050">
              <a:solidFill>
                <a:sysClr val="windowText" lastClr="000000">
                  <a:lumMod val="50000"/>
                  <a:lumOff val="50000"/>
                </a:sysClr>
              </a:solidFill>
            </a:ln>
          </c:spPr>
          <c:marker>
            <c:symbol val="circle"/>
            <c:size val="8"/>
            <c:spPr>
              <a:solidFill>
                <a:sysClr val="windowText" lastClr="000000">
                  <a:lumMod val="50000"/>
                  <a:lumOff val="50000"/>
                </a:sysClr>
              </a:solidFill>
              <a:ln>
                <a:solidFill>
                  <a:sysClr val="windowText" lastClr="000000">
                    <a:lumMod val="50000"/>
                    <a:lumOff val="50000"/>
                  </a:sysClr>
                </a:solidFill>
              </a:ln>
            </c:spPr>
          </c:marker>
          <c:val>
            <c:numRef>
              <c:f>DataFig2!$E$3:$E$106</c:f>
              <c:numCache>
                <c:formatCode>0.0%</c:formatCode>
                <c:ptCount val="104"/>
                <c:pt idx="49">
                  <c:v>9.6737062036915414E-2</c:v>
                </c:pt>
                <c:pt idx="50">
                  <c:v>9.4928454782934088E-2</c:v>
                </c:pt>
                <c:pt idx="51">
                  <c:v>9.3122658673362502E-2</c:v>
                </c:pt>
                <c:pt idx="52">
                  <c:v>9.478243720033612E-2</c:v>
                </c:pt>
                <c:pt idx="53">
                  <c:v>9.7065968232419989E-2</c:v>
                </c:pt>
                <c:pt idx="54">
                  <c:v>9.4547909065441638E-2</c:v>
                </c:pt>
                <c:pt idx="55">
                  <c:v>9.6783168648572823E-2</c:v>
                </c:pt>
                <c:pt idx="56">
                  <c:v>9.5626282000493806E-2</c:v>
                </c:pt>
                <c:pt idx="57">
                  <c:v>9.2518334509870917E-2</c:v>
                </c:pt>
                <c:pt idx="58">
                  <c:v>8.9618377166316432E-2</c:v>
                </c:pt>
                <c:pt idx="59">
                  <c:v>8.4761970608846757E-2</c:v>
                </c:pt>
                <c:pt idx="60">
                  <c:v>8.0280140063284988E-2</c:v>
                </c:pt>
                <c:pt idx="61">
                  <c:v>7.9973733032295075E-2</c:v>
                </c:pt>
                <c:pt idx="62">
                  <c:v>7.7798921698533502E-2</c:v>
                </c:pt>
                <c:pt idx="63">
                  <c:v>7.5553361997886814E-2</c:v>
                </c:pt>
                <c:pt idx="64">
                  <c:v>7.5466440941894808E-2</c:v>
                </c:pt>
                <c:pt idx="65">
                  <c:v>7.6896426748729318E-2</c:v>
                </c:pt>
                <c:pt idx="66">
                  <c:v>8.3084332482045012E-2</c:v>
                </c:pt>
                <c:pt idx="67">
                  <c:v>8.4943553411037709E-2</c:v>
                </c:pt>
                <c:pt idx="68">
                  <c:v>9.3173891301740613E-2</c:v>
                </c:pt>
                <c:pt idx="69">
                  <c:v>9.9664727247968959E-2</c:v>
                </c:pt>
                <c:pt idx="70">
                  <c:v>9.3311522590318441E-2</c:v>
                </c:pt>
                <c:pt idx="71">
                  <c:v>9.6109027594973209E-2</c:v>
                </c:pt>
                <c:pt idx="72">
                  <c:v>9.8514295158057097E-2</c:v>
                </c:pt>
                <c:pt idx="73">
                  <c:v>9.1968723539577815E-2</c:v>
                </c:pt>
                <c:pt idx="74">
                  <c:v>0.10384127350690607</c:v>
                </c:pt>
                <c:pt idx="75">
                  <c:v>0.12243197848215744</c:v>
                </c:pt>
                <c:pt idx="76">
                  <c:v>0.11987178314545677</c:v>
                </c:pt>
                <c:pt idx="77">
                  <c:v>0.12064744692413491</c:v>
                </c:pt>
                <c:pt idx="78">
                  <c:v>0.11452810215336931</c:v>
                </c:pt>
                <c:pt idx="79">
                  <c:v>0.12448685028440318</c:v>
                </c:pt>
                <c:pt idx="80">
                  <c:v>0.12591546985402119</c:v>
                </c:pt>
                <c:pt idx="81">
                  <c:v>0.12514344104000319</c:v>
                </c:pt>
                <c:pt idx="82">
                  <c:v>0.12745397695124655</c:v>
                </c:pt>
                <c:pt idx="83">
                  <c:v>0.13184794457774543</c:v>
                </c:pt>
                <c:pt idx="84">
                  <c:v>0.14143151052625544</c:v>
                </c:pt>
                <c:pt idx="85">
                  <c:v>0.14814344248668343</c:v>
                </c:pt>
                <c:pt idx="86">
                  <c:v>0.15106307592082108</c:v>
                </c:pt>
                <c:pt idx="87">
                  <c:v>0.16131610382611328</c:v>
                </c:pt>
                <c:pt idx="88">
                  <c:v>0.15996370853705599</c:v>
                </c:pt>
                <c:pt idx="89">
                  <c:v>0.14843699292321091</c:v>
                </c:pt>
                <c:pt idx="90">
                  <c:v>0.14369210631844692</c:v>
                </c:pt>
                <c:pt idx="91">
                  <c:v>0.15485249263931344</c:v>
                </c:pt>
                <c:pt idx="92">
                  <c:v>0.15696960839166013</c:v>
                </c:pt>
                <c:pt idx="93">
                  <c:v>0.16751645874731871</c:v>
                </c:pt>
                <c:pt idx="94">
                  <c:v>0.17910571421959687</c:v>
                </c:pt>
                <c:pt idx="95">
                  <c:v>0.18086099093523761</c:v>
                </c:pt>
                <c:pt idx="96">
                  <c:v>0.18091468472554792</c:v>
                </c:pt>
                <c:pt idx="97">
                  <c:v>0.19174546705181833</c:v>
                </c:pt>
                <c:pt idx="98">
                  <c:v>0.18413927904807434</c:v>
                </c:pt>
                <c:pt idx="99">
                  <c:v>0.18966626846939716</c:v>
                </c:pt>
                <c:pt idx="100">
                  <c:v>0.17860944265920484</c:v>
                </c:pt>
                <c:pt idx="101">
                  <c:v>0.18250885580897708</c:v>
                </c:pt>
                <c:pt idx="102">
                  <c:v>0.18143220600237903</c:v>
                </c:pt>
                <c:pt idx="103">
                  <c:v>0.17829205914066676</c:v>
                </c:pt>
              </c:numCache>
            </c:numRef>
          </c:val>
          <c:smooth val="0"/>
          <c:extLst>
            <c:ext xmlns:c16="http://schemas.microsoft.com/office/drawing/2014/chart" uri="{C3380CC4-5D6E-409C-BE32-E72D297353CC}">
              <c16:uniqueId val="{00000002-C437-164B-AEA3-81610C71C23A}"/>
            </c:ext>
          </c:extLst>
        </c:ser>
        <c:ser>
          <c:idx val="1"/>
          <c:order val="3"/>
          <c:tx>
            <c:strRef>
              <c:f>DataFig2!$D$2</c:f>
              <c:strCache>
                <c:ptCount val="1"/>
                <c:pt idx="0">
                  <c:v>SCF+Forbes (tax units)</c:v>
                </c:pt>
              </c:strCache>
            </c:strRef>
          </c:tx>
          <c:spPr>
            <a:ln w="25400">
              <a:solidFill>
                <a:srgbClr val="FF0000"/>
              </a:solidFill>
            </a:ln>
          </c:spPr>
          <c:marker>
            <c:symbol val="diamond"/>
            <c:size val="9"/>
            <c:spPr>
              <a:solidFill>
                <a:srgbClr val="FF0000"/>
              </a:solidFill>
              <a:ln w="19050">
                <a:solidFill>
                  <a:srgbClr val="FF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DataFig2!$D$3:$D$106</c:f>
              <c:numCache>
                <c:formatCode>0.0%</c:formatCode>
                <c:ptCount val="104"/>
                <c:pt idx="76">
                  <c:v>0.1316252</c:v>
                </c:pt>
                <c:pt idx="79">
                  <c:v>0.13717799999999997</c:v>
                </c:pt>
                <c:pt idx="82">
                  <c:v>0.16151879999999999</c:v>
                </c:pt>
                <c:pt idx="85">
                  <c:v>0.15938230000000006</c:v>
                </c:pt>
                <c:pt idx="88">
                  <c:v>0.1394687</c:v>
                </c:pt>
                <c:pt idx="91">
                  <c:v>0.14986299999999997</c:v>
                </c:pt>
                <c:pt idx="94">
                  <c:v>0.16099529999999998</c:v>
                </c:pt>
                <c:pt idx="97">
                  <c:v>0.16206010000000001</c:v>
                </c:pt>
                <c:pt idx="100">
                  <c:v>0.17494439999999997</c:v>
                </c:pt>
                <c:pt idx="103">
                  <c:v>0.19345509999999996</c:v>
                </c:pt>
              </c:numCache>
            </c:numRef>
          </c:val>
          <c:smooth val="0"/>
          <c:extLst>
            <c:ext xmlns:c16="http://schemas.microsoft.com/office/drawing/2014/chart" uri="{C3380CC4-5D6E-409C-BE32-E72D297353CC}">
              <c16:uniqueId val="{00000003-C437-164B-AEA3-81610C71C23A}"/>
            </c:ext>
          </c:extLst>
        </c:ser>
        <c:dLbls>
          <c:showLegendKey val="0"/>
          <c:showVal val="0"/>
          <c:showCatName val="0"/>
          <c:showSerName val="0"/>
          <c:showPercent val="0"/>
          <c:showBubbleSize val="0"/>
        </c:dLbls>
        <c:marker val="1"/>
        <c:smooth val="0"/>
        <c:axId val="-2042907928"/>
        <c:axId val="-2043419224"/>
      </c:lineChart>
      <c:catAx>
        <c:axId val="-204290792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3419224"/>
        <c:crosses val="autoZero"/>
        <c:auto val="1"/>
        <c:lblAlgn val="ctr"/>
        <c:lblOffset val="100"/>
        <c:tickLblSkip val="5"/>
        <c:tickMarkSkip val="5"/>
        <c:noMultiLvlLbl val="0"/>
      </c:catAx>
      <c:valAx>
        <c:axId val="-2043419224"/>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290792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DataFig1!$G$2</c:f>
              <c:strCache>
                <c:ptCount val="1"/>
                <c:pt idx="0">
                  <c:v>Total</c:v>
                </c:pt>
              </c:strCache>
            </c:strRef>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DataFig1!$A$3:$A$108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formatCode="0">
                  <c:v>2018</c:v>
                </c:pt>
              </c:numCache>
            </c:numRef>
          </c:cat>
          <c:val>
            <c:numRef>
              <c:f>DataFig1!$H$3:$H$108</c:f>
              <c:numCache>
                <c:formatCode>0.0%</c:formatCode>
                <c:ptCount val="106"/>
                <c:pt idx="0">
                  <c:v>0.28356313638323888</c:v>
                </c:pt>
                <c:pt idx="1">
                  <c:v>0.29337255708827548</c:v>
                </c:pt>
                <c:pt idx="2">
                  <c:v>0.29539225222592425</c:v>
                </c:pt>
                <c:pt idx="3">
                  <c:v>0.30402490046961217</c:v>
                </c:pt>
                <c:pt idx="4">
                  <c:v>0.3061286058821901</c:v>
                </c:pt>
                <c:pt idx="5">
                  <c:v>0.29601986843204803</c:v>
                </c:pt>
                <c:pt idx="6">
                  <c:v>0.30822286899264967</c:v>
                </c:pt>
                <c:pt idx="7">
                  <c:v>0.29409112379201141</c:v>
                </c:pt>
                <c:pt idx="8">
                  <c:v>0.30210412898350053</c:v>
                </c:pt>
                <c:pt idx="9">
                  <c:v>0.29104285986992096</c:v>
                </c:pt>
                <c:pt idx="10">
                  <c:v>0.30759424055827767</c:v>
                </c:pt>
                <c:pt idx="11">
                  <c:v>0.30925666651312689</c:v>
                </c:pt>
                <c:pt idx="12">
                  <c:v>0.31923822443829536</c:v>
                </c:pt>
                <c:pt idx="13">
                  <c:v>0.32671013270190558</c:v>
                </c:pt>
                <c:pt idx="14">
                  <c:v>0.30819881107924241</c:v>
                </c:pt>
                <c:pt idx="15">
                  <c:v>0.31106098375734376</c:v>
                </c:pt>
                <c:pt idx="16">
                  <c:v>0.31577804743225224</c:v>
                </c:pt>
                <c:pt idx="17">
                  <c:v>0.30505905313993481</c:v>
                </c:pt>
                <c:pt idx="18">
                  <c:v>0.28517267861151607</c:v>
                </c:pt>
                <c:pt idx="19">
                  <c:v>0.27674251682510614</c:v>
                </c:pt>
                <c:pt idx="20">
                  <c:v>0.26316309959512546</c:v>
                </c:pt>
                <c:pt idx="21">
                  <c:v>0.2669313183274864</c:v>
                </c:pt>
                <c:pt idx="22">
                  <c:v>0.27287262770718423</c:v>
                </c:pt>
                <c:pt idx="23">
                  <c:v>0.27656022671868458</c:v>
                </c:pt>
                <c:pt idx="24">
                  <c:v>0.26953226608264297</c:v>
                </c:pt>
                <c:pt idx="25">
                  <c:v>0.2616443339097137</c:v>
                </c:pt>
                <c:pt idx="26">
                  <c:v>0.2659372457275313</c:v>
                </c:pt>
                <c:pt idx="27">
                  <c:v>0.28285087565937211</c:v>
                </c:pt>
                <c:pt idx="28">
                  <c:v>0.29115189323809243</c:v>
                </c:pt>
                <c:pt idx="29">
                  <c:v>0.276994198020872</c:v>
                </c:pt>
                <c:pt idx="30">
                  <c:v>0.2607093885140816</c:v>
                </c:pt>
                <c:pt idx="31">
                  <c:v>0.24765179915055247</c:v>
                </c:pt>
                <c:pt idx="32">
                  <c:v>0.23181189871642943</c:v>
                </c:pt>
                <c:pt idx="33">
                  <c:v>0.23019593960509113</c:v>
                </c:pt>
                <c:pt idx="34">
                  <c:v>0.24809154121990962</c:v>
                </c:pt>
                <c:pt idx="35">
                  <c:v>0.26160019075984697</c:v>
                </c:pt>
                <c:pt idx="36">
                  <c:v>0.25952558535278486</c:v>
                </c:pt>
                <c:pt idx="37">
                  <c:v>0.27080130894747201</c:v>
                </c:pt>
                <c:pt idx="38">
                  <c:v>0.2632583472379933</c:v>
                </c:pt>
                <c:pt idx="39">
                  <c:v>0.25288717976548541</c:v>
                </c:pt>
                <c:pt idx="40">
                  <c:v>0.250734383525896</c:v>
                </c:pt>
                <c:pt idx="41">
                  <c:v>0.25634379921189332</c:v>
                </c:pt>
                <c:pt idx="42">
                  <c:v>0.27139441004871517</c:v>
                </c:pt>
                <c:pt idx="43">
                  <c:v>0.26141657762472315</c:v>
                </c:pt>
                <c:pt idx="44">
                  <c:v>0.25847566703196084</c:v>
                </c:pt>
                <c:pt idx="45">
                  <c:v>0.25443577350408964</c:v>
                </c:pt>
                <c:pt idx="46">
                  <c:v>0.26919701859958767</c:v>
                </c:pt>
                <c:pt idx="47">
                  <c:v>0.26527482656301399</c:v>
                </c:pt>
                <c:pt idx="48">
                  <c:v>0.2675302126196345</c:v>
                </c:pt>
                <c:pt idx="49">
                  <c:v>0.27489204372001175</c:v>
                </c:pt>
                <c:pt idx="50">
                  <c:v>0.27987033895839841</c:v>
                </c:pt>
                <c:pt idx="51">
                  <c:v>0.28125759929082772</c:v>
                </c:pt>
                <c:pt idx="52">
                  <c:v>0.28715103281774607</c:v>
                </c:pt>
                <c:pt idx="53">
                  <c:v>0.28011675780170708</c:v>
                </c:pt>
                <c:pt idx="54">
                  <c:v>0.27275325695695207</c:v>
                </c:pt>
                <c:pt idx="55">
                  <c:v>0.26905142244566971</c:v>
                </c:pt>
                <c:pt idx="56">
                  <c:v>0.25874188933881548</c:v>
                </c:pt>
                <c:pt idx="57">
                  <c:v>0.24989057847668911</c:v>
                </c:pt>
                <c:pt idx="58">
                  <c:v>0.25930169762046062</c:v>
                </c:pt>
                <c:pt idx="59">
                  <c:v>0.26096119950338209</c:v>
                </c:pt>
                <c:pt idx="60">
                  <c:v>0.26226525216316976</c:v>
                </c:pt>
                <c:pt idx="61">
                  <c:v>0.25485325233815731</c:v>
                </c:pt>
                <c:pt idx="62">
                  <c:v>0.26177334022833737</c:v>
                </c:pt>
                <c:pt idx="63">
                  <c:v>0.26765989801138512</c:v>
                </c:pt>
                <c:pt idx="64">
                  <c:v>0.27076064264909272</c:v>
                </c:pt>
                <c:pt idx="65">
                  <c:v>0.26970997286041348</c:v>
                </c:pt>
                <c:pt idx="66">
                  <c:v>0.26121629924676709</c:v>
                </c:pt>
                <c:pt idx="67">
                  <c:v>0.25326470407924784</c:v>
                </c:pt>
                <c:pt idx="68">
                  <c:v>0.26378445595540834</c:v>
                </c:pt>
                <c:pt idx="69">
                  <c:v>0.26398759088660467</c:v>
                </c:pt>
                <c:pt idx="70">
                  <c:v>0.27321168927491468</c:v>
                </c:pt>
                <c:pt idx="71">
                  <c:v>0.28271617249473913</c:v>
                </c:pt>
                <c:pt idx="72">
                  <c:v>0.27815536104309152</c:v>
                </c:pt>
                <c:pt idx="73">
                  <c:v>0.26525742052816415</c:v>
                </c:pt>
                <c:pt idx="74">
                  <c:v>0.26467108365799746</c:v>
                </c:pt>
                <c:pt idx="75">
                  <c:v>0.2667934757171494</c:v>
                </c:pt>
                <c:pt idx="76">
                  <c:v>0.26657962054311296</c:v>
                </c:pt>
                <c:pt idx="77">
                  <c:v>0.26285536133777371</c:v>
                </c:pt>
                <c:pt idx="78">
                  <c:v>0.26536816052080653</c:v>
                </c:pt>
                <c:pt idx="79">
                  <c:v>0.26329907341718384</c:v>
                </c:pt>
                <c:pt idx="80">
                  <c:v>0.26592958781510601</c:v>
                </c:pt>
                <c:pt idx="81">
                  <c:v>0.27435327604367138</c:v>
                </c:pt>
                <c:pt idx="82">
                  <c:v>0.28212518905108591</c:v>
                </c:pt>
                <c:pt idx="83">
                  <c:v>0.28505161838005605</c:v>
                </c:pt>
                <c:pt idx="84">
                  <c:v>0.28476688961681995</c:v>
                </c:pt>
                <c:pt idx="85">
                  <c:v>0.27242507019798784</c:v>
                </c:pt>
                <c:pt idx="86">
                  <c:v>0.26506751589771704</c:v>
                </c:pt>
                <c:pt idx="87">
                  <c:v>0.25403067357615039</c:v>
                </c:pt>
                <c:pt idx="88">
                  <c:v>0.24889707543373182</c:v>
                </c:pt>
                <c:pt idx="89">
                  <c:v>0.25830173234839432</c:v>
                </c:pt>
                <c:pt idx="90">
                  <c:v>0.26514190919195813</c:v>
                </c:pt>
                <c:pt idx="91">
                  <c:v>0.27082095417237084</c:v>
                </c:pt>
                <c:pt idx="92">
                  <c:v>0.27993751168603392</c:v>
                </c:pt>
                <c:pt idx="93">
                  <c:v>0.28337613970201375</c:v>
                </c:pt>
                <c:pt idx="94">
                  <c:v>0.27348582300087032</c:v>
                </c:pt>
                <c:pt idx="95">
                  <c:v>0.26618748117668628</c:v>
                </c:pt>
                <c:pt idx="96">
                  <c:v>0.28132252637899952</c:v>
                </c:pt>
                <c:pt idx="97">
                  <c:v>0.29838673925639214</c:v>
                </c:pt>
                <c:pt idx="98">
                  <c:v>0.30271241278785121</c:v>
                </c:pt>
                <c:pt idx="99">
                  <c:v>0.30702886391607559</c:v>
                </c:pt>
                <c:pt idx="100">
                  <c:v>0.29676562066528234</c:v>
                </c:pt>
                <c:pt idx="101">
                  <c:v>0.30364733337212252</c:v>
                </c:pt>
                <c:pt idx="102">
                  <c:v>0.30056921389113123</c:v>
                </c:pt>
                <c:pt idx="103">
                  <c:v>0.29957548092025388</c:v>
                </c:pt>
                <c:pt idx="104">
                  <c:v>0.29703673666384656</c:v>
                </c:pt>
                <c:pt idx="105">
                  <c:v>0.2970367366638465</c:v>
                </c:pt>
              </c:numCache>
            </c:numRef>
          </c:val>
          <c:smooth val="0"/>
          <c:extLst>
            <c:ext xmlns:c16="http://schemas.microsoft.com/office/drawing/2014/chart" uri="{C3380CC4-5D6E-409C-BE32-E72D297353CC}">
              <c16:uniqueId val="{00000000-4FA3-D24C-A959-7258775BFC5F}"/>
            </c:ext>
          </c:extLst>
        </c:ser>
        <c:dLbls>
          <c:showLegendKey val="0"/>
          <c:showVal val="0"/>
          <c:showCatName val="0"/>
          <c:showSerName val="0"/>
          <c:showPercent val="0"/>
          <c:showBubbleSize val="0"/>
        </c:dLbls>
        <c:marker val="1"/>
        <c:smooth val="0"/>
        <c:axId val="-2115812408"/>
        <c:axId val="2101362184"/>
      </c:lineChart>
      <c:catAx>
        <c:axId val="-211581240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01362184"/>
        <c:crossesAt val="0"/>
        <c:auto val="1"/>
        <c:lblAlgn val="ctr"/>
        <c:lblOffset val="100"/>
        <c:tickLblSkip val="5"/>
        <c:tickMarkSkip val="5"/>
        <c:noMultiLvlLbl val="0"/>
      </c:catAx>
      <c:valAx>
        <c:axId val="2101362184"/>
        <c:scaling>
          <c:orientation val="minMax"/>
          <c:min val="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sz="1600"/>
                  <a:t>% of national income</a:t>
                </a:r>
              </a:p>
            </c:rich>
          </c:tx>
          <c:layout>
            <c:manualLayout>
              <c:xMode val="edge"/>
              <c:yMode val="edge"/>
              <c:x val="2.96388813467282E-4"/>
              <c:y val="0.2870255103858619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1581240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i="0" baseline="0">
                <a:effectLst/>
              </a:rPr>
              <a:t>Top 0.1% Wealth Share Estimates</a:t>
            </a:r>
            <a:endParaRPr lang="fr-FR" sz="2000">
              <a:effectLst/>
            </a:endParaRPr>
          </a:p>
        </c:rich>
      </c:tx>
      <c:layout>
        <c:manualLayout>
          <c:xMode val="edge"/>
          <c:yMode val="edge"/>
          <c:x val="0.299104968775455"/>
          <c:y val="4.52524316813339E-3"/>
        </c:manualLayout>
      </c:layout>
      <c:overlay val="0"/>
    </c:title>
    <c:autoTitleDeleted val="0"/>
    <c:plotArea>
      <c:layout>
        <c:manualLayout>
          <c:layoutTarget val="inner"/>
          <c:xMode val="edge"/>
          <c:yMode val="edge"/>
          <c:x val="8.9694162367635097E-2"/>
          <c:y val="7.1719278868421998E-2"/>
          <c:w val="0.88546304642954099"/>
          <c:h val="0.75927601809954703"/>
        </c:manualLayout>
      </c:layout>
      <c:lineChart>
        <c:grouping val="standard"/>
        <c:varyColors val="0"/>
        <c:ser>
          <c:idx val="0"/>
          <c:order val="0"/>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c:v>2018</c:v>
                </c:pt>
              </c:numCache>
            </c:numRef>
          </c:cat>
          <c:val>
            <c:numRef>
              <c:f>DataFig2!$B$3:$B$108</c:f>
              <c:numCache>
                <c:formatCode>0.0%</c:formatCode>
                <c:ptCount val="106"/>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0-1A8E-7B47-B051-0F77F1C10E1A}"/>
            </c:ext>
          </c:extLst>
        </c:ser>
        <c:ser>
          <c:idx val="1"/>
          <c:order val="1"/>
          <c:tx>
            <c:strRef>
              <c:f>DataFig2!$D$2</c:f>
              <c:strCache>
                <c:ptCount val="1"/>
                <c:pt idx="0">
                  <c:v>SCF+Forbes (tax units)</c:v>
                </c:pt>
              </c:strCache>
            </c:strRef>
          </c:tx>
          <c:spPr>
            <a:ln w="25400">
              <a:solidFill>
                <a:srgbClr val="FF0000"/>
              </a:solidFill>
            </a:ln>
          </c:spPr>
          <c:marker>
            <c:symbol val="diamond"/>
            <c:size val="10"/>
            <c:spPr>
              <a:solidFill>
                <a:srgbClr val="FF0000"/>
              </a:solidFill>
              <a:ln>
                <a:solidFill>
                  <a:srgbClr val="FF0000"/>
                </a:solidFill>
              </a:ln>
            </c:spPr>
          </c:marker>
          <c:cat>
            <c:numRef>
              <c:f>DataFig2!$A$3:$A$108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c:v>2018</c:v>
                </c:pt>
              </c:numCache>
            </c:numRef>
          </c:cat>
          <c:val>
            <c:numRef>
              <c:f>DataFig2!$D$3:$D$108</c:f>
              <c:numCache>
                <c:formatCode>0.0%</c:formatCode>
                <c:ptCount val="106"/>
                <c:pt idx="76">
                  <c:v>0.1316252</c:v>
                </c:pt>
                <c:pt idx="79">
                  <c:v>0.13717799999999997</c:v>
                </c:pt>
                <c:pt idx="82">
                  <c:v>0.16151879999999999</c:v>
                </c:pt>
                <c:pt idx="85">
                  <c:v>0.15938230000000006</c:v>
                </c:pt>
                <c:pt idx="88">
                  <c:v>0.1394687</c:v>
                </c:pt>
                <c:pt idx="91">
                  <c:v>0.14986299999999997</c:v>
                </c:pt>
                <c:pt idx="94">
                  <c:v>0.16099529999999998</c:v>
                </c:pt>
                <c:pt idx="97">
                  <c:v>0.16206010000000001</c:v>
                </c:pt>
                <c:pt idx="100">
                  <c:v>0.17494439999999997</c:v>
                </c:pt>
                <c:pt idx="103">
                  <c:v>0.19345509999999996</c:v>
                </c:pt>
              </c:numCache>
            </c:numRef>
          </c:val>
          <c:smooth val="0"/>
          <c:extLst>
            <c:ext xmlns:c16="http://schemas.microsoft.com/office/drawing/2014/chart" uri="{C3380CC4-5D6E-409C-BE32-E72D297353CC}">
              <c16:uniqueId val="{00000001-1A8E-7B47-B051-0F77F1C10E1A}"/>
            </c:ext>
          </c:extLst>
        </c:ser>
        <c:dLbls>
          <c:showLegendKey val="0"/>
          <c:showVal val="0"/>
          <c:showCatName val="0"/>
          <c:showSerName val="0"/>
          <c:showPercent val="0"/>
          <c:showBubbleSize val="0"/>
        </c:dLbls>
        <c:marker val="1"/>
        <c:smooth val="0"/>
        <c:axId val="2122502792"/>
        <c:axId val="-2042894904"/>
      </c:lineChart>
      <c:catAx>
        <c:axId val="212250279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2894904"/>
        <c:crosses val="autoZero"/>
        <c:auto val="1"/>
        <c:lblAlgn val="ctr"/>
        <c:lblOffset val="100"/>
        <c:tickLblSkip val="5"/>
        <c:tickMarkSkip val="5"/>
        <c:noMultiLvlLbl val="0"/>
      </c:catAx>
      <c:valAx>
        <c:axId val="-2042894904"/>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2250279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a:t>Top 0.1% wealth share (among tax units)</a:t>
            </a:r>
          </a:p>
        </c:rich>
      </c:tx>
      <c:layout>
        <c:manualLayout>
          <c:xMode val="edge"/>
          <c:yMode val="edge"/>
          <c:x val="0.25361802878088502"/>
          <c:y val="0"/>
        </c:manualLayout>
      </c:layout>
      <c:overlay val="0"/>
    </c:title>
    <c:autoTitleDeleted val="0"/>
    <c:plotArea>
      <c:layout>
        <c:manualLayout>
          <c:layoutTarget val="inner"/>
          <c:xMode val="edge"/>
          <c:yMode val="edge"/>
          <c:x val="7.0383817540048896E-2"/>
          <c:y val="7.1719278868421998E-2"/>
          <c:w val="0.90477339125712697"/>
          <c:h val="0.77737556561085996"/>
        </c:manualLayout>
      </c:layout>
      <c:lineChart>
        <c:grouping val="standard"/>
        <c:varyColors val="0"/>
        <c:ser>
          <c:idx val="0"/>
          <c:order val="0"/>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c:v>2018</c:v>
                </c:pt>
              </c:numCache>
            </c:numRef>
          </c:cat>
          <c:val>
            <c:numRef>
              <c:f>DataFig2!$B$3:$B$108</c:f>
              <c:numCache>
                <c:formatCode>0.0%</c:formatCode>
                <c:ptCount val="106"/>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1-6CCD-2844-903D-4AEEC15183E1}"/>
            </c:ext>
          </c:extLst>
        </c:ser>
        <c:ser>
          <c:idx val="2"/>
          <c:order val="1"/>
          <c:tx>
            <c:strRef>
              <c:f>DataFig2!$E$2</c:f>
              <c:strCache>
                <c:ptCount val="1"/>
                <c:pt idx="0">
                  <c:v>Capitalization revised</c:v>
                </c:pt>
              </c:strCache>
            </c:strRef>
          </c:tx>
          <c:spPr>
            <a:ln w="19050">
              <a:solidFill>
                <a:sysClr val="windowText" lastClr="000000">
                  <a:lumMod val="50000"/>
                  <a:lumOff val="50000"/>
                </a:sysClr>
              </a:solidFill>
            </a:ln>
          </c:spPr>
          <c:marker>
            <c:symbol val="circle"/>
            <c:size val="8"/>
            <c:spPr>
              <a:solidFill>
                <a:sysClr val="windowText" lastClr="000000">
                  <a:lumMod val="50000"/>
                  <a:lumOff val="50000"/>
                </a:sysClr>
              </a:solidFill>
              <a:ln>
                <a:solidFill>
                  <a:sysClr val="windowText" lastClr="000000">
                    <a:lumMod val="50000"/>
                    <a:lumOff val="50000"/>
                  </a:sysClr>
                </a:solidFill>
              </a:ln>
            </c:spPr>
          </c:marker>
          <c:cat>
            <c:numRef>
              <c:f>DataFig2!$A$3:$A$108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c:v>2018</c:v>
                </c:pt>
              </c:numCache>
            </c:numRef>
          </c:cat>
          <c:val>
            <c:numRef>
              <c:f>DataFig2!$E$3:$E$108</c:f>
              <c:numCache>
                <c:formatCode>0.0%</c:formatCode>
                <c:ptCount val="106"/>
                <c:pt idx="49">
                  <c:v>9.6737062036915414E-2</c:v>
                </c:pt>
                <c:pt idx="50">
                  <c:v>9.4928454782934088E-2</c:v>
                </c:pt>
                <c:pt idx="51">
                  <c:v>9.3122658673362502E-2</c:v>
                </c:pt>
                <c:pt idx="52">
                  <c:v>9.478243720033612E-2</c:v>
                </c:pt>
                <c:pt idx="53">
                  <c:v>9.7065968232419989E-2</c:v>
                </c:pt>
                <c:pt idx="54">
                  <c:v>9.4547909065441638E-2</c:v>
                </c:pt>
                <c:pt idx="55">
                  <c:v>9.6783168648572823E-2</c:v>
                </c:pt>
                <c:pt idx="56">
                  <c:v>9.5626282000493806E-2</c:v>
                </c:pt>
                <c:pt idx="57">
                  <c:v>9.2518334509870917E-2</c:v>
                </c:pt>
                <c:pt idx="58">
                  <c:v>8.9618377166316432E-2</c:v>
                </c:pt>
                <c:pt idx="59">
                  <c:v>8.4761970608846757E-2</c:v>
                </c:pt>
                <c:pt idx="60">
                  <c:v>8.0280140063284988E-2</c:v>
                </c:pt>
                <c:pt idx="61">
                  <c:v>7.9973733032295075E-2</c:v>
                </c:pt>
                <c:pt idx="62">
                  <c:v>7.7798921698533502E-2</c:v>
                </c:pt>
                <c:pt idx="63">
                  <c:v>7.5553361997886814E-2</c:v>
                </c:pt>
                <c:pt idx="64">
                  <c:v>7.5466440941894808E-2</c:v>
                </c:pt>
                <c:pt idx="65">
                  <c:v>7.6896426748729318E-2</c:v>
                </c:pt>
                <c:pt idx="66">
                  <c:v>8.3084332482045012E-2</c:v>
                </c:pt>
                <c:pt idx="67">
                  <c:v>8.4943553411037709E-2</c:v>
                </c:pt>
                <c:pt idx="68">
                  <c:v>9.3173891301740613E-2</c:v>
                </c:pt>
                <c:pt idx="69">
                  <c:v>9.9664727247968959E-2</c:v>
                </c:pt>
                <c:pt idx="70">
                  <c:v>9.3311522590318441E-2</c:v>
                </c:pt>
                <c:pt idx="71">
                  <c:v>9.6109027594973209E-2</c:v>
                </c:pt>
                <c:pt idx="72">
                  <c:v>9.8514295158057097E-2</c:v>
                </c:pt>
                <c:pt idx="73">
                  <c:v>9.1968723539577815E-2</c:v>
                </c:pt>
                <c:pt idx="74">
                  <c:v>0.10384127350690607</c:v>
                </c:pt>
                <c:pt idx="75">
                  <c:v>0.12243197848215744</c:v>
                </c:pt>
                <c:pt idx="76">
                  <c:v>0.11987178314545677</c:v>
                </c:pt>
                <c:pt idx="77">
                  <c:v>0.12064744692413491</c:v>
                </c:pt>
                <c:pt idx="78">
                  <c:v>0.11452810215336931</c:v>
                </c:pt>
                <c:pt idx="79">
                  <c:v>0.12448685028440318</c:v>
                </c:pt>
                <c:pt idx="80">
                  <c:v>0.12591546985402119</c:v>
                </c:pt>
                <c:pt idx="81">
                  <c:v>0.12514344104000319</c:v>
                </c:pt>
                <c:pt idx="82">
                  <c:v>0.12745397695124655</c:v>
                </c:pt>
                <c:pt idx="83">
                  <c:v>0.13184794457774543</c:v>
                </c:pt>
                <c:pt idx="84">
                  <c:v>0.14143151052625544</c:v>
                </c:pt>
                <c:pt idx="85">
                  <c:v>0.14814344248668343</c:v>
                </c:pt>
                <c:pt idx="86">
                  <c:v>0.15106307592082108</c:v>
                </c:pt>
                <c:pt idx="87">
                  <c:v>0.16131610382611328</c:v>
                </c:pt>
                <c:pt idx="88">
                  <c:v>0.15996370853705599</c:v>
                </c:pt>
                <c:pt idx="89">
                  <c:v>0.14843699292321091</c:v>
                </c:pt>
                <c:pt idx="90">
                  <c:v>0.14369210631844692</c:v>
                </c:pt>
                <c:pt idx="91">
                  <c:v>0.15485249263931344</c:v>
                </c:pt>
                <c:pt idx="92">
                  <c:v>0.15696960839166013</c:v>
                </c:pt>
                <c:pt idx="93">
                  <c:v>0.16751645874731871</c:v>
                </c:pt>
                <c:pt idx="94">
                  <c:v>0.17910571421959687</c:v>
                </c:pt>
                <c:pt idx="95">
                  <c:v>0.18086099093523761</c:v>
                </c:pt>
                <c:pt idx="96">
                  <c:v>0.18091468472554792</c:v>
                </c:pt>
                <c:pt idx="97">
                  <c:v>0.19174546705181833</c:v>
                </c:pt>
                <c:pt idx="98">
                  <c:v>0.18413927904807434</c:v>
                </c:pt>
                <c:pt idx="99">
                  <c:v>0.18966626846939716</c:v>
                </c:pt>
                <c:pt idx="100">
                  <c:v>0.17860944265920484</c:v>
                </c:pt>
                <c:pt idx="101">
                  <c:v>0.18250885580897708</c:v>
                </c:pt>
                <c:pt idx="102">
                  <c:v>0.18143220600237903</c:v>
                </c:pt>
                <c:pt idx="103">
                  <c:v>0.17829205914066676</c:v>
                </c:pt>
              </c:numCache>
            </c:numRef>
          </c:val>
          <c:smooth val="0"/>
          <c:extLst>
            <c:ext xmlns:c16="http://schemas.microsoft.com/office/drawing/2014/chart" uri="{C3380CC4-5D6E-409C-BE32-E72D297353CC}">
              <c16:uniqueId val="{00000002-6CCD-2844-903D-4AEEC15183E1}"/>
            </c:ext>
          </c:extLst>
        </c:ser>
        <c:ser>
          <c:idx val="1"/>
          <c:order val="2"/>
          <c:tx>
            <c:strRef>
              <c:f>DataFig2!$D$2</c:f>
              <c:strCache>
                <c:ptCount val="1"/>
                <c:pt idx="0">
                  <c:v>SCF+Forbes (tax units)</c:v>
                </c:pt>
              </c:strCache>
            </c:strRef>
          </c:tx>
          <c:spPr>
            <a:ln w="19050">
              <a:solidFill>
                <a:srgbClr val="FF0000"/>
              </a:solidFill>
            </a:ln>
          </c:spPr>
          <c:marker>
            <c:symbol val="diamond"/>
            <c:size val="9"/>
            <c:spPr>
              <a:solidFill>
                <a:srgbClr val="FF0000"/>
              </a:solidFill>
              <a:ln>
                <a:solidFill>
                  <a:srgbClr val="FF0000"/>
                </a:solidFill>
              </a:ln>
            </c:spPr>
          </c:marker>
          <c:cat>
            <c:numRef>
              <c:f>DataFig2!$A$3:$A$108</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pt idx="104" formatCode="0">
                  <c:v>2017</c:v>
                </c:pt>
                <c:pt idx="105">
                  <c:v>2018</c:v>
                </c:pt>
              </c:numCache>
            </c:numRef>
          </c:cat>
          <c:val>
            <c:numRef>
              <c:f>DataFig2!$D$3:$D$108</c:f>
              <c:numCache>
                <c:formatCode>0.0%</c:formatCode>
                <c:ptCount val="106"/>
                <c:pt idx="76">
                  <c:v>0.1316252</c:v>
                </c:pt>
                <c:pt idx="79">
                  <c:v>0.13717799999999997</c:v>
                </c:pt>
                <c:pt idx="82">
                  <c:v>0.16151879999999999</c:v>
                </c:pt>
                <c:pt idx="85">
                  <c:v>0.15938230000000006</c:v>
                </c:pt>
                <c:pt idx="88">
                  <c:v>0.1394687</c:v>
                </c:pt>
                <c:pt idx="91">
                  <c:v>0.14986299999999997</c:v>
                </c:pt>
                <c:pt idx="94">
                  <c:v>0.16099529999999998</c:v>
                </c:pt>
                <c:pt idx="97">
                  <c:v>0.16206010000000001</c:v>
                </c:pt>
                <c:pt idx="100">
                  <c:v>0.17494439999999997</c:v>
                </c:pt>
                <c:pt idx="103">
                  <c:v>0.19345509999999996</c:v>
                </c:pt>
              </c:numCache>
            </c:numRef>
          </c:val>
          <c:smooth val="0"/>
          <c:extLst>
            <c:ext xmlns:c16="http://schemas.microsoft.com/office/drawing/2014/chart" uri="{C3380CC4-5D6E-409C-BE32-E72D297353CC}">
              <c16:uniqueId val="{00000003-6CCD-2844-903D-4AEEC15183E1}"/>
            </c:ext>
          </c:extLst>
        </c:ser>
        <c:dLbls>
          <c:showLegendKey val="0"/>
          <c:showVal val="0"/>
          <c:showCatName val="0"/>
          <c:showSerName val="0"/>
          <c:showPercent val="0"/>
          <c:showBubbleSize val="0"/>
        </c:dLbls>
        <c:marker val="1"/>
        <c:smooth val="0"/>
        <c:axId val="-2044594184"/>
        <c:axId val="-2044588040"/>
      </c:lineChart>
      <c:catAx>
        <c:axId val="-20445941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4588040"/>
        <c:crosses val="autoZero"/>
        <c:auto val="1"/>
        <c:lblAlgn val="ctr"/>
        <c:lblOffset val="100"/>
        <c:tickLblSkip val="5"/>
        <c:tickMarkSkip val="5"/>
        <c:noMultiLvlLbl val="0"/>
      </c:catAx>
      <c:valAx>
        <c:axId val="-2044588040"/>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4594184"/>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i="0" baseline="0">
                <a:effectLst/>
              </a:rPr>
              <a:t>Top 0.1% Wealth Share Estimates</a:t>
            </a:r>
            <a:endParaRPr lang="fr-FR" sz="2000">
              <a:effectLst/>
            </a:endParaRPr>
          </a:p>
        </c:rich>
      </c:tx>
      <c:layout>
        <c:manualLayout>
          <c:xMode val="edge"/>
          <c:yMode val="edge"/>
          <c:x val="0.299104968775455"/>
          <c:y val="4.52524316813339E-3"/>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3"/>
          <c:order val="0"/>
          <c:tx>
            <c:strRef>
              <c:f>DataFig2!$F$2</c:f>
              <c:strCache>
                <c:ptCount val="1"/>
                <c:pt idx="0">
                  <c:v>Estate multiplier (raw)</c:v>
                </c:pt>
              </c:strCache>
            </c:strRef>
          </c:tx>
          <c:spPr>
            <a:ln w="19050">
              <a:solidFill>
                <a:srgbClr val="3366FF"/>
              </a:solidFill>
            </a:ln>
          </c:spPr>
          <c:marker>
            <c:symbol val="triangle"/>
            <c:size val="8"/>
            <c:spPr>
              <a:solidFill>
                <a:sysClr val="window" lastClr="FFFFFF"/>
              </a:solidFill>
              <a:ln>
                <a:solidFill>
                  <a:srgbClr val="3366FF"/>
                </a:solidFill>
              </a:ln>
            </c:spPr>
          </c:marker>
          <c:val>
            <c:numRef>
              <c:f>DataFig2!$J$3:$J$106</c:f>
              <c:numCache>
                <c:formatCode>0.0%</c:formatCode>
                <c:ptCount val="104"/>
                <c:pt idx="3">
                  <c:v>0.21182821373190647</c:v>
                </c:pt>
                <c:pt idx="4">
                  <c:v>0.1947535594778336</c:v>
                </c:pt>
                <c:pt idx="5">
                  <c:v>0.2026085498765943</c:v>
                </c:pt>
                <c:pt idx="6">
                  <c:v>0.22663759054345456</c:v>
                </c:pt>
                <c:pt idx="7">
                  <c:v>0.20681607640051583</c:v>
                </c:pt>
                <c:pt idx="8">
                  <c:v>0.177606230450709</c:v>
                </c:pt>
                <c:pt idx="9">
                  <c:v>0.17747587858392161</c:v>
                </c:pt>
                <c:pt idx="10">
                  <c:v>0.18035104013676725</c:v>
                </c:pt>
                <c:pt idx="11">
                  <c:v>0.19217127346160287</c:v>
                </c:pt>
                <c:pt idx="12">
                  <c:v>0.18656846912250719</c:v>
                </c:pt>
                <c:pt idx="13">
                  <c:v>0.18603017175531908</c:v>
                </c:pt>
                <c:pt idx="14">
                  <c:v>0.21496840575546849</c:v>
                </c:pt>
                <c:pt idx="15">
                  <c:v>0.1989660574818351</c:v>
                </c:pt>
                <c:pt idx="16">
                  <c:v>0.21000694617901752</c:v>
                </c:pt>
                <c:pt idx="17">
                  <c:v>0.23127025729731437</c:v>
                </c:pt>
                <c:pt idx="18">
                  <c:v>0.19010277653408555</c:v>
                </c:pt>
                <c:pt idx="19">
                  <c:v>0.14821019925725556</c:v>
                </c:pt>
                <c:pt idx="20">
                  <c:v>0.1640814152260188</c:v>
                </c:pt>
                <c:pt idx="21">
                  <c:v>0.15065266094109908</c:v>
                </c:pt>
                <c:pt idx="22">
                  <c:v>0.15121865942380014</c:v>
                </c:pt>
                <c:pt idx="23">
                  <c:v>0.16805870962274741</c:v>
                </c:pt>
                <c:pt idx="24">
                  <c:v>0.1435136882190039</c:v>
                </c:pt>
                <c:pt idx="25">
                  <c:v>0.14271136755838509</c:v>
                </c:pt>
                <c:pt idx="26">
                  <c:v>0.13319467663676979</c:v>
                </c:pt>
                <c:pt idx="27">
                  <c:v>0.12548911566179824</c:v>
                </c:pt>
                <c:pt idx="28">
                  <c:v>0.12475731805975139</c:v>
                </c:pt>
                <c:pt idx="29">
                  <c:v>0.11435329708240126</c:v>
                </c:pt>
                <c:pt idx="30">
                  <c:v>0.11097246372235148</c:v>
                </c:pt>
                <c:pt idx="31">
                  <c:v>0.11561453859146981</c:v>
                </c:pt>
                <c:pt idx="32">
                  <c:v>0.10704531759149397</c:v>
                </c:pt>
                <c:pt idx="33">
                  <c:v>0.10450684392034203</c:v>
                </c:pt>
                <c:pt idx="34">
                  <c:v>0.10415503350747692</c:v>
                </c:pt>
                <c:pt idx="35">
                  <c:v>9.5894195219824799E-2</c:v>
                </c:pt>
                <c:pt idx="36">
                  <c:v>9.1675820639520789E-2</c:v>
                </c:pt>
                <c:pt idx="37">
                  <c:v>9.371833505520212E-2</c:v>
                </c:pt>
                <c:pt idx="40">
                  <c:v>9.8913499611458316E-2</c:v>
                </c:pt>
                <c:pt idx="41">
                  <c:v>9.7588729789328824E-2</c:v>
                </c:pt>
                <c:pt idx="43">
                  <c:v>0.10666774368583797</c:v>
                </c:pt>
                <c:pt idx="45">
                  <c:v>0.1025617676165603</c:v>
                </c:pt>
                <c:pt idx="47">
                  <c:v>0.1073147513938891</c:v>
                </c:pt>
                <c:pt idx="49">
                  <c:v>0.10509239320127793</c:v>
                </c:pt>
                <c:pt idx="52">
                  <c:v>0.11138162637824391</c:v>
                </c:pt>
                <c:pt idx="56">
                  <c:v>0.10134815923214387</c:v>
                </c:pt>
                <c:pt idx="59">
                  <c:v>0.10037684386219488</c:v>
                </c:pt>
                <c:pt idx="63">
                  <c:v>7.7232926516130604E-2</c:v>
                </c:pt>
                <c:pt idx="68">
                  <c:v>7.7726786830552674E-2</c:v>
                </c:pt>
                <c:pt idx="69">
                  <c:v>7.8301819300812564E-2</c:v>
                </c:pt>
                <c:pt idx="70">
                  <c:v>9.1233038969616709E-2</c:v>
                </c:pt>
                <c:pt idx="71">
                  <c:v>9.3526438238784662E-2</c:v>
                </c:pt>
                <c:pt idx="72">
                  <c:v>0.10510393866594732</c:v>
                </c:pt>
                <c:pt idx="73">
                  <c:v>0.10782557607650003</c:v>
                </c:pt>
                <c:pt idx="74">
                  <c:v>0.10515367373054565</c:v>
                </c:pt>
                <c:pt idx="75">
                  <c:v>0.10643742622734638</c:v>
                </c:pt>
                <c:pt idx="76">
                  <c:v>0.11286180850615259</c:v>
                </c:pt>
                <c:pt idx="77">
                  <c:v>0.10768899841181373</c:v>
                </c:pt>
                <c:pt idx="78">
                  <c:v>0.11190384748497917</c:v>
                </c:pt>
                <c:pt idx="79">
                  <c:v>0.11295167792823184</c:v>
                </c:pt>
                <c:pt idx="80">
                  <c:v>0.11108278804976184</c:v>
                </c:pt>
                <c:pt idx="81">
                  <c:v>0.1165302813305376</c:v>
                </c:pt>
                <c:pt idx="82">
                  <c:v>0.12204569269442589</c:v>
                </c:pt>
                <c:pt idx="83">
                  <c:v>0.12152775972173394</c:v>
                </c:pt>
                <c:pt idx="84">
                  <c:v>0.12079612992852315</c:v>
                </c:pt>
                <c:pt idx="85">
                  <c:v>0.129041657175542</c:v>
                </c:pt>
                <c:pt idx="86">
                  <c:v>0.13046608476243124</c:v>
                </c:pt>
                <c:pt idx="87">
                  <c:v>0.12741772529464207</c:v>
                </c:pt>
                <c:pt idx="88">
                  <c:v>0.14291907620200683</c:v>
                </c:pt>
                <c:pt idx="89">
                  <c:v>0.14555130469968952</c:v>
                </c:pt>
                <c:pt idx="90">
                  <c:v>0.13983831952539766</c:v>
                </c:pt>
                <c:pt idx="91">
                  <c:v>0.133067767649757</c:v>
                </c:pt>
                <c:pt idx="92">
                  <c:v>0.13730636053635892</c:v>
                </c:pt>
                <c:pt idx="93">
                  <c:v>0.13886427631537715</c:v>
                </c:pt>
                <c:pt idx="94">
                  <c:v>0.13448226120408496</c:v>
                </c:pt>
                <c:pt idx="95">
                  <c:v>0.13769633415417176</c:v>
                </c:pt>
                <c:pt idx="96">
                  <c:v>0.14761934103168878</c:v>
                </c:pt>
                <c:pt idx="98">
                  <c:v>0.16995964679355416</c:v>
                </c:pt>
                <c:pt idx="99">
                  <c:v>0.16102948083564148</c:v>
                </c:pt>
              </c:numCache>
            </c:numRef>
          </c:val>
          <c:smooth val="0"/>
          <c:extLst>
            <c:ext xmlns:c16="http://schemas.microsoft.com/office/drawing/2014/chart" uri="{C3380CC4-5D6E-409C-BE32-E72D297353CC}">
              <c16:uniqueId val="{00000000-BE70-9243-9BE2-86A0B700EDAC}"/>
            </c:ext>
          </c:extLst>
        </c:ser>
        <c:ser>
          <c:idx val="0"/>
          <c:order val="1"/>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DataFig2!$B$3:$B$106</c:f>
              <c:numCache>
                <c:formatCode>0.0%</c:formatCode>
                <c:ptCount val="104"/>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1-BE70-9243-9BE2-86A0B700EDAC}"/>
            </c:ext>
          </c:extLst>
        </c:ser>
        <c:ser>
          <c:idx val="1"/>
          <c:order val="2"/>
          <c:tx>
            <c:strRef>
              <c:f>DataFig2!$D$2</c:f>
              <c:strCache>
                <c:ptCount val="1"/>
                <c:pt idx="0">
                  <c:v>SCF+Forbes (tax units)</c:v>
                </c:pt>
              </c:strCache>
            </c:strRef>
          </c:tx>
          <c:spPr>
            <a:ln w="25400">
              <a:solidFill>
                <a:srgbClr val="FF0000"/>
              </a:solidFill>
            </a:ln>
          </c:spPr>
          <c:marker>
            <c:symbol val="diamond"/>
            <c:size val="10"/>
            <c:spPr>
              <a:solidFill>
                <a:srgbClr val="FF0000"/>
              </a:solidFill>
              <a:ln>
                <a:solidFill>
                  <a:srgbClr val="FF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DataFig2!$D$3:$D$106</c:f>
              <c:numCache>
                <c:formatCode>0.0%</c:formatCode>
                <c:ptCount val="104"/>
                <c:pt idx="76">
                  <c:v>0.1316252</c:v>
                </c:pt>
                <c:pt idx="79">
                  <c:v>0.13717799999999997</c:v>
                </c:pt>
                <c:pt idx="82">
                  <c:v>0.16151879999999999</c:v>
                </c:pt>
                <c:pt idx="85">
                  <c:v>0.15938230000000006</c:v>
                </c:pt>
                <c:pt idx="88">
                  <c:v>0.1394687</c:v>
                </c:pt>
                <c:pt idx="91">
                  <c:v>0.14986299999999997</c:v>
                </c:pt>
                <c:pt idx="94">
                  <c:v>0.16099529999999998</c:v>
                </c:pt>
                <c:pt idx="97">
                  <c:v>0.16206010000000001</c:v>
                </c:pt>
                <c:pt idx="100">
                  <c:v>0.17494439999999997</c:v>
                </c:pt>
                <c:pt idx="103">
                  <c:v>0.19345509999999996</c:v>
                </c:pt>
              </c:numCache>
            </c:numRef>
          </c:val>
          <c:smooth val="0"/>
          <c:extLst>
            <c:ext xmlns:c16="http://schemas.microsoft.com/office/drawing/2014/chart" uri="{C3380CC4-5D6E-409C-BE32-E72D297353CC}">
              <c16:uniqueId val="{00000002-BE70-9243-9BE2-86A0B700EDAC}"/>
            </c:ext>
          </c:extLst>
        </c:ser>
        <c:dLbls>
          <c:showLegendKey val="0"/>
          <c:showVal val="0"/>
          <c:showCatName val="0"/>
          <c:showSerName val="0"/>
          <c:showPercent val="0"/>
          <c:showBubbleSize val="0"/>
        </c:dLbls>
        <c:marker val="1"/>
        <c:smooth val="0"/>
        <c:axId val="-2043370424"/>
        <c:axId val="-2043364280"/>
      </c:lineChart>
      <c:catAx>
        <c:axId val="-204337042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3364280"/>
        <c:crosses val="autoZero"/>
        <c:auto val="1"/>
        <c:lblAlgn val="ctr"/>
        <c:lblOffset val="100"/>
        <c:tickLblSkip val="5"/>
        <c:tickMarkSkip val="5"/>
        <c:noMultiLvlLbl val="0"/>
      </c:catAx>
      <c:valAx>
        <c:axId val="-2043364280"/>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3370424"/>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a:t>Top 0.1% wealth share: changing</a:t>
            </a:r>
            <a:r>
              <a:rPr lang="fr-FR" sz="2000" b="1" baseline="0"/>
              <a:t> interest rate for the rich</a:t>
            </a:r>
            <a:endParaRPr lang="fr-FR" sz="2000" b="1"/>
          </a:p>
        </c:rich>
      </c:tx>
      <c:layout>
        <c:manualLayout>
          <c:xMode val="edge"/>
          <c:yMode val="edge"/>
          <c:x val="0.16258354602226399"/>
          <c:y val="0"/>
        </c:manualLayout>
      </c:layout>
      <c:overlay val="0"/>
    </c:title>
    <c:autoTitleDeleted val="0"/>
    <c:plotArea>
      <c:layout>
        <c:manualLayout>
          <c:layoutTarget val="inner"/>
          <c:xMode val="edge"/>
          <c:yMode val="edge"/>
          <c:x val="6.5910290524029302E-2"/>
          <c:y val="7.1719278868421998E-2"/>
          <c:w val="0.92305522671734996"/>
          <c:h val="0.78868778280542995"/>
        </c:manualLayout>
      </c:layout>
      <c:lineChart>
        <c:grouping val="standard"/>
        <c:varyColors val="0"/>
        <c:ser>
          <c:idx val="3"/>
          <c:order val="0"/>
          <c:tx>
            <c:strRef>
              <c:f>DataFig2!$N$2</c:f>
              <c:strCache>
                <c:ptCount val="1"/>
                <c:pt idx="0">
                  <c:v>AAA Moody interest correction (SZZ)</c:v>
                </c:pt>
              </c:strCache>
            </c:strRef>
          </c:tx>
          <c:spPr>
            <a:ln w="19050">
              <a:solidFill>
                <a:srgbClr val="3366FF"/>
              </a:solidFill>
            </a:ln>
          </c:spPr>
          <c:marker>
            <c:symbol val="triangle"/>
            <c:size val="8"/>
            <c:spPr>
              <a:solidFill>
                <a:srgbClr val="3366FF"/>
              </a:solidFill>
              <a:ln>
                <a:solidFill>
                  <a:srgbClr val="3366FF"/>
                </a:solidFill>
              </a:ln>
            </c:spPr>
          </c:marker>
          <c:cat>
            <c:numRef>
              <c:f>DataFig2!$A$53:$A$106</c:f>
              <c:numCache>
                <c:formatCode>General</c:formatCode>
                <c:ptCount val="54"/>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formatCode="0">
                  <c:v>2012</c:v>
                </c:pt>
                <c:pt idx="50" formatCode="0">
                  <c:v>2013</c:v>
                </c:pt>
                <c:pt idx="51" formatCode="0">
                  <c:v>2014</c:v>
                </c:pt>
                <c:pt idx="52" formatCode="0">
                  <c:v>2015</c:v>
                </c:pt>
                <c:pt idx="53" formatCode="0">
                  <c:v>2016</c:v>
                </c:pt>
              </c:numCache>
            </c:numRef>
          </c:cat>
          <c:val>
            <c:numRef>
              <c:f>DataFig2!$N$53:$N$106</c:f>
              <c:numCache>
                <c:formatCode>0.0%</c:formatCode>
                <c:ptCount val="54"/>
                <c:pt idx="0">
                  <c:v>9.0418343895129746E-2</c:v>
                </c:pt>
                <c:pt idx="1">
                  <c:v>8.8678606736155394E-2</c:v>
                </c:pt>
                <c:pt idx="2">
                  <c:v>8.9872605903026884E-2</c:v>
                </c:pt>
                <c:pt idx="3">
                  <c:v>9.0925293879648691E-2</c:v>
                </c:pt>
                <c:pt idx="4">
                  <c:v>8.7963664602314223E-2</c:v>
                </c:pt>
                <c:pt idx="5">
                  <c:v>8.9780863320156334E-2</c:v>
                </c:pt>
                <c:pt idx="6">
                  <c:v>8.7994123440050934E-2</c:v>
                </c:pt>
                <c:pt idx="7">
                  <c:v>8.3667401595393057E-2</c:v>
                </c:pt>
                <c:pt idx="8">
                  <c:v>8.0970943624314604E-2</c:v>
                </c:pt>
                <c:pt idx="9">
                  <c:v>7.6530380389316366E-2</c:v>
                </c:pt>
                <c:pt idx="10">
                  <c:v>7.0792711697130542E-2</c:v>
                </c:pt>
                <c:pt idx="11">
                  <c:v>6.8026001764132607E-2</c:v>
                </c:pt>
                <c:pt idx="12">
                  <c:v>6.5246306356017233E-2</c:v>
                </c:pt>
                <c:pt idx="13">
                  <c:v>6.3576554331006882E-2</c:v>
                </c:pt>
                <c:pt idx="14">
                  <c:v>6.355931181932517E-2</c:v>
                </c:pt>
                <c:pt idx="15">
                  <c:v>6.3601612732937976E-2</c:v>
                </c:pt>
                <c:pt idx="16">
                  <c:v>6.8809669295936959E-2</c:v>
                </c:pt>
                <c:pt idx="17">
                  <c:v>7.0818557293029272E-2</c:v>
                </c:pt>
                <c:pt idx="18">
                  <c:v>7.8630238265794683E-2</c:v>
                </c:pt>
                <c:pt idx="19">
                  <c:v>8.4349000286117484E-2</c:v>
                </c:pt>
                <c:pt idx="20">
                  <c:v>7.9260213048029798E-2</c:v>
                </c:pt>
                <c:pt idx="21">
                  <c:v>8.1039520899011647E-2</c:v>
                </c:pt>
                <c:pt idx="22">
                  <c:v>8.373324454228899E-2</c:v>
                </c:pt>
                <c:pt idx="23">
                  <c:v>8.0347052770310984E-2</c:v>
                </c:pt>
                <c:pt idx="24">
                  <c:v>8.7558715000916554E-2</c:v>
                </c:pt>
                <c:pt idx="25">
                  <c:v>0.10155797299864668</c:v>
                </c:pt>
                <c:pt idx="26">
                  <c:v>0.102793294974307</c:v>
                </c:pt>
                <c:pt idx="27">
                  <c:v>0.10322466671068267</c:v>
                </c:pt>
                <c:pt idx="28">
                  <c:v>9.7421540269200302E-2</c:v>
                </c:pt>
                <c:pt idx="29">
                  <c:v>0.10421098973151006</c:v>
                </c:pt>
                <c:pt idx="30">
                  <c:v>0.10453245455180728</c:v>
                </c:pt>
                <c:pt idx="31">
                  <c:v>0.10001921777925356</c:v>
                </c:pt>
                <c:pt idx="32">
                  <c:v>0.10548352032213228</c:v>
                </c:pt>
                <c:pt idx="33">
                  <c:v>0.11486373329511672</c:v>
                </c:pt>
                <c:pt idx="34">
                  <c:v>0.12365526316565541</c:v>
                </c:pt>
                <c:pt idx="35">
                  <c:v>0.1323650738867489</c:v>
                </c:pt>
                <c:pt idx="36">
                  <c:v>0.13493591841140704</c:v>
                </c:pt>
                <c:pt idx="37">
                  <c:v>0.14249362483211861</c:v>
                </c:pt>
                <c:pt idx="38">
                  <c:v>0.14160042157267</c:v>
                </c:pt>
                <c:pt idx="39">
                  <c:v>0.12778562956326345</c:v>
                </c:pt>
                <c:pt idx="40">
                  <c:v>0.12691428537240795</c:v>
                </c:pt>
                <c:pt idx="41">
                  <c:v>0.12986397128563892</c:v>
                </c:pt>
                <c:pt idx="42">
                  <c:v>0.1366159236043259</c:v>
                </c:pt>
                <c:pt idx="43">
                  <c:v>0.14552547489437451</c:v>
                </c:pt>
                <c:pt idx="44">
                  <c:v>0.15575861872578897</c:v>
                </c:pt>
                <c:pt idx="45">
                  <c:v>0.15688327651400744</c:v>
                </c:pt>
                <c:pt idx="46">
                  <c:v>0.14679711037472618</c:v>
                </c:pt>
                <c:pt idx="47">
                  <c:v>0.15503434352995155</c:v>
                </c:pt>
                <c:pt idx="48">
                  <c:v>0.14543123432376445</c:v>
                </c:pt>
                <c:pt idx="49">
                  <c:v>0.15582270909234205</c:v>
                </c:pt>
                <c:pt idx="50">
                  <c:v>0.13961967871282197</c:v>
                </c:pt>
                <c:pt idx="51">
                  <c:v>0.14319392043092827</c:v>
                </c:pt>
                <c:pt idx="52">
                  <c:v>0.14245133077469924</c:v>
                </c:pt>
                <c:pt idx="53">
                  <c:v>0.13879536533301104</c:v>
                </c:pt>
              </c:numCache>
            </c:numRef>
          </c:val>
          <c:smooth val="0"/>
          <c:extLst>
            <c:ext xmlns:c16="http://schemas.microsoft.com/office/drawing/2014/chart" uri="{C3380CC4-5D6E-409C-BE32-E72D297353CC}">
              <c16:uniqueId val="{00000000-6CCD-2844-903D-4AEEC15183E1}"/>
            </c:ext>
          </c:extLst>
        </c:ser>
        <c:ser>
          <c:idx val="1"/>
          <c:order val="1"/>
          <c:tx>
            <c:strRef>
              <c:f>DataFig2!$M$2</c:f>
              <c:strCache>
                <c:ptCount val="1"/>
                <c:pt idx="0">
                  <c:v>SZ 2019 interest correction</c:v>
                </c:pt>
              </c:strCache>
            </c:strRef>
          </c:tx>
          <c:spPr>
            <a:ln w="19050">
              <a:solidFill>
                <a:srgbClr val="FF0000"/>
              </a:solidFill>
            </a:ln>
          </c:spPr>
          <c:marker>
            <c:symbol val="diamond"/>
            <c:size val="9"/>
            <c:spPr>
              <a:solidFill>
                <a:srgbClr val="FF0000"/>
              </a:solidFill>
              <a:ln>
                <a:solidFill>
                  <a:srgbClr val="FF0000"/>
                </a:solidFill>
              </a:ln>
            </c:spPr>
          </c:marker>
          <c:cat>
            <c:numRef>
              <c:f>DataFig2!$A$53:$A$106</c:f>
              <c:numCache>
                <c:formatCode>General</c:formatCode>
                <c:ptCount val="54"/>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formatCode="0">
                  <c:v>2012</c:v>
                </c:pt>
                <c:pt idx="50" formatCode="0">
                  <c:v>2013</c:v>
                </c:pt>
                <c:pt idx="51" formatCode="0">
                  <c:v>2014</c:v>
                </c:pt>
                <c:pt idx="52" formatCode="0">
                  <c:v>2015</c:v>
                </c:pt>
                <c:pt idx="53" formatCode="0">
                  <c:v>2016</c:v>
                </c:pt>
              </c:numCache>
            </c:numRef>
          </c:cat>
          <c:val>
            <c:numRef>
              <c:f>DataFig2!$M$53:$M$106</c:f>
              <c:numCache>
                <c:formatCode>0.0%</c:formatCode>
                <c:ptCount val="54"/>
                <c:pt idx="0">
                  <c:v>9.3034964580333099E-2</c:v>
                </c:pt>
                <c:pt idx="1">
                  <c:v>9.1182190791104095E-2</c:v>
                </c:pt>
                <c:pt idx="2">
                  <c:v>9.2566441286797793E-2</c:v>
                </c:pt>
                <c:pt idx="3">
                  <c:v>9.395070795345134E-2</c:v>
                </c:pt>
                <c:pt idx="4">
                  <c:v>9.1304133204740665E-2</c:v>
                </c:pt>
                <c:pt idx="5">
                  <c:v>9.3707277060562977E-2</c:v>
                </c:pt>
                <c:pt idx="6">
                  <c:v>9.2431194431420796E-2</c:v>
                </c:pt>
                <c:pt idx="7">
                  <c:v>8.8930595701989718E-2</c:v>
                </c:pt>
                <c:pt idx="8">
                  <c:v>8.5676859808814759E-2</c:v>
                </c:pt>
                <c:pt idx="9">
                  <c:v>8.084544438604585E-2</c:v>
                </c:pt>
                <c:pt idx="10">
                  <c:v>7.5577635702186147E-2</c:v>
                </c:pt>
                <c:pt idx="11">
                  <c:v>7.3336177734419458E-2</c:v>
                </c:pt>
                <c:pt idx="12">
                  <c:v>7.029199271493615E-2</c:v>
                </c:pt>
                <c:pt idx="13">
                  <c:v>6.7906181208336691E-2</c:v>
                </c:pt>
                <c:pt idx="14">
                  <c:v>6.7385203042131539E-2</c:v>
                </c:pt>
                <c:pt idx="15">
                  <c:v>6.7928124625534506E-2</c:v>
                </c:pt>
                <c:pt idx="16">
                  <c:v>7.3237957138821447E-2</c:v>
                </c:pt>
                <c:pt idx="17">
                  <c:v>7.4562128522443441E-2</c:v>
                </c:pt>
                <c:pt idx="18">
                  <c:v>8.1891972259261772E-2</c:v>
                </c:pt>
                <c:pt idx="19">
                  <c:v>8.6964534682683448E-2</c:v>
                </c:pt>
                <c:pt idx="20">
                  <c:v>8.1724878080873697E-2</c:v>
                </c:pt>
                <c:pt idx="21">
                  <c:v>8.4904183280893289E-2</c:v>
                </c:pt>
                <c:pt idx="22">
                  <c:v>8.84636248979771E-2</c:v>
                </c:pt>
                <c:pt idx="23">
                  <c:v>8.3860183259299462E-2</c:v>
                </c:pt>
                <c:pt idx="24">
                  <c:v>9.5966737965709231E-2</c:v>
                </c:pt>
                <c:pt idx="25">
                  <c:v>0.11210743574847951</c:v>
                </c:pt>
                <c:pt idx="26">
                  <c:v>0.11094438179307504</c:v>
                </c:pt>
                <c:pt idx="27">
                  <c:v>0.1118342291047812</c:v>
                </c:pt>
                <c:pt idx="28">
                  <c:v>0.10674095914498166</c:v>
                </c:pt>
                <c:pt idx="29">
                  <c:v>0.11654614788774356</c:v>
                </c:pt>
                <c:pt idx="30">
                  <c:v>0.11857358168157418</c:v>
                </c:pt>
                <c:pt idx="31">
                  <c:v>0.11729324861656715</c:v>
                </c:pt>
                <c:pt idx="32">
                  <c:v>0.11946863744584499</c:v>
                </c:pt>
                <c:pt idx="33">
                  <c:v>0.12329748725203135</c:v>
                </c:pt>
                <c:pt idx="34">
                  <c:v>0.13288381415000217</c:v>
                </c:pt>
                <c:pt idx="35">
                  <c:v>0.13935020191409264</c:v>
                </c:pt>
                <c:pt idx="36">
                  <c:v>0.14242691155773499</c:v>
                </c:pt>
                <c:pt idx="37">
                  <c:v>0.15264782262806356</c:v>
                </c:pt>
                <c:pt idx="38">
                  <c:v>0.15076711091103631</c:v>
                </c:pt>
                <c:pt idx="39">
                  <c:v>0.13930673302098157</c:v>
                </c:pt>
                <c:pt idx="40">
                  <c:v>0.13428504664975729</c:v>
                </c:pt>
                <c:pt idx="41">
                  <c:v>0.14521080942854614</c:v>
                </c:pt>
                <c:pt idx="42">
                  <c:v>0.14604536448917046</c:v>
                </c:pt>
                <c:pt idx="43">
                  <c:v>0.15597668543232707</c:v>
                </c:pt>
                <c:pt idx="44">
                  <c:v>0.16684315552169388</c:v>
                </c:pt>
                <c:pt idx="45">
                  <c:v>0.16648852060328717</c:v>
                </c:pt>
                <c:pt idx="46">
                  <c:v>0.16763978343039659</c:v>
                </c:pt>
                <c:pt idx="47">
                  <c:v>0.17967751911415139</c:v>
                </c:pt>
                <c:pt idx="48">
                  <c:v>0.17175073463246049</c:v>
                </c:pt>
                <c:pt idx="49">
                  <c:v>0.17637172025733514</c:v>
                </c:pt>
                <c:pt idx="50">
                  <c:v>0.16509378818515136</c:v>
                </c:pt>
                <c:pt idx="51">
                  <c:v>0.16831845316301908</c:v>
                </c:pt>
                <c:pt idx="52">
                  <c:v>0.16701339531543063</c:v>
                </c:pt>
                <c:pt idx="53">
                  <c:v>0.16365137086757089</c:v>
                </c:pt>
              </c:numCache>
            </c:numRef>
          </c:val>
          <c:smooth val="0"/>
          <c:extLst>
            <c:ext xmlns:c16="http://schemas.microsoft.com/office/drawing/2014/chart" uri="{C3380CC4-5D6E-409C-BE32-E72D297353CC}">
              <c16:uniqueId val="{00000003-6CCD-2844-903D-4AEEC15183E1}"/>
            </c:ext>
          </c:extLst>
        </c:ser>
        <c:ser>
          <c:idx val="0"/>
          <c:order val="2"/>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DataFig2!$A$53:$A$106</c:f>
              <c:numCache>
                <c:formatCode>General</c:formatCode>
                <c:ptCount val="54"/>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formatCode="0">
                  <c:v>2012</c:v>
                </c:pt>
                <c:pt idx="50" formatCode="0">
                  <c:v>2013</c:v>
                </c:pt>
                <c:pt idx="51" formatCode="0">
                  <c:v>2014</c:v>
                </c:pt>
                <c:pt idx="52" formatCode="0">
                  <c:v>2015</c:v>
                </c:pt>
                <c:pt idx="53" formatCode="0">
                  <c:v>2016</c:v>
                </c:pt>
              </c:numCache>
            </c:numRef>
          </c:cat>
          <c:val>
            <c:numRef>
              <c:f>DataFig2!$B$53:$B$106</c:f>
              <c:numCache>
                <c:formatCode>0.0%</c:formatCode>
                <c:ptCount val="54"/>
                <c:pt idx="0">
                  <c:v>9.3034964580333099E-2</c:v>
                </c:pt>
                <c:pt idx="1">
                  <c:v>9.1182190791104095E-2</c:v>
                </c:pt>
                <c:pt idx="2">
                  <c:v>9.2566441286797793E-2</c:v>
                </c:pt>
                <c:pt idx="3">
                  <c:v>9.395070795345134E-2</c:v>
                </c:pt>
                <c:pt idx="4">
                  <c:v>9.1304133204740665E-2</c:v>
                </c:pt>
                <c:pt idx="5">
                  <c:v>9.3707277060562977E-2</c:v>
                </c:pt>
                <c:pt idx="6">
                  <c:v>9.2431194431420796E-2</c:v>
                </c:pt>
                <c:pt idx="7">
                  <c:v>8.8930595701989718E-2</c:v>
                </c:pt>
                <c:pt idx="8">
                  <c:v>8.5676859808814759E-2</c:v>
                </c:pt>
                <c:pt idx="9">
                  <c:v>8.084544438604585E-2</c:v>
                </c:pt>
                <c:pt idx="10">
                  <c:v>7.5577635702186147E-2</c:v>
                </c:pt>
                <c:pt idx="11">
                  <c:v>7.3336177734419458E-2</c:v>
                </c:pt>
                <c:pt idx="12">
                  <c:v>7.029199271493615E-2</c:v>
                </c:pt>
                <c:pt idx="13">
                  <c:v>6.7906181208336691E-2</c:v>
                </c:pt>
                <c:pt idx="14">
                  <c:v>6.7385203042131539E-2</c:v>
                </c:pt>
                <c:pt idx="15">
                  <c:v>6.7928124625534506E-2</c:v>
                </c:pt>
                <c:pt idx="16">
                  <c:v>7.3237957138821447E-2</c:v>
                </c:pt>
                <c:pt idx="17">
                  <c:v>7.4562128522443441E-2</c:v>
                </c:pt>
                <c:pt idx="18">
                  <c:v>8.1891972259261772E-2</c:v>
                </c:pt>
                <c:pt idx="19">
                  <c:v>8.6964534682683448E-2</c:v>
                </c:pt>
                <c:pt idx="20">
                  <c:v>8.1724878080873697E-2</c:v>
                </c:pt>
                <c:pt idx="21">
                  <c:v>8.4904183280893289E-2</c:v>
                </c:pt>
                <c:pt idx="22">
                  <c:v>8.84636248979771E-2</c:v>
                </c:pt>
                <c:pt idx="23">
                  <c:v>8.3860183259299462E-2</c:v>
                </c:pt>
                <c:pt idx="24">
                  <c:v>9.5966737965709231E-2</c:v>
                </c:pt>
                <c:pt idx="25">
                  <c:v>0.11210743574847949</c:v>
                </c:pt>
                <c:pt idx="26">
                  <c:v>0.11094438179307504</c:v>
                </c:pt>
                <c:pt idx="27">
                  <c:v>0.1118342291047812</c:v>
                </c:pt>
                <c:pt idx="28">
                  <c:v>0.10674095914498168</c:v>
                </c:pt>
                <c:pt idx="29">
                  <c:v>0.11654614788774355</c:v>
                </c:pt>
                <c:pt idx="30">
                  <c:v>0.11857358168157417</c:v>
                </c:pt>
                <c:pt idx="31">
                  <c:v>0.11729324861656715</c:v>
                </c:pt>
                <c:pt idx="32">
                  <c:v>0.11946863744584499</c:v>
                </c:pt>
                <c:pt idx="33">
                  <c:v>0.1271937686284027</c:v>
                </c:pt>
                <c:pt idx="34">
                  <c:v>0.13558760029271408</c:v>
                </c:pt>
                <c:pt idx="35">
                  <c:v>0.14170849986874184</c:v>
                </c:pt>
                <c:pt idx="36">
                  <c:v>0.14577870464404311</c:v>
                </c:pt>
                <c:pt idx="37">
                  <c:v>0.15370295200973955</c:v>
                </c:pt>
                <c:pt idx="38">
                  <c:v>0.15241700826801566</c:v>
                </c:pt>
                <c:pt idx="39">
                  <c:v>0.14281969550811557</c:v>
                </c:pt>
                <c:pt idx="40">
                  <c:v>0.14467203684244773</c:v>
                </c:pt>
                <c:pt idx="41">
                  <c:v>0.15336915406094767</c:v>
                </c:pt>
                <c:pt idx="42">
                  <c:v>0.16030427958035678</c:v>
                </c:pt>
                <c:pt idx="43">
                  <c:v>0.16516293064199711</c:v>
                </c:pt>
                <c:pt idx="44">
                  <c:v>0.17468240110603914</c:v>
                </c:pt>
                <c:pt idx="45">
                  <c:v>0.18910611322521326</c:v>
                </c:pt>
                <c:pt idx="46">
                  <c:v>0.1904261489892865</c:v>
                </c:pt>
                <c:pt idx="47">
                  <c:v>0.20697067976663855</c:v>
                </c:pt>
                <c:pt idx="48">
                  <c:v>0.20094082440983713</c:v>
                </c:pt>
                <c:pt idx="49">
                  <c:v>0.21279789805750549</c:v>
                </c:pt>
                <c:pt idx="50">
                  <c:v>0.19949005596162539</c:v>
                </c:pt>
                <c:pt idx="51">
                  <c:v>0.20054356247757571</c:v>
                </c:pt>
                <c:pt idx="52">
                  <c:v>0.19942926549121198</c:v>
                </c:pt>
                <c:pt idx="53">
                  <c:v>0.19610738356232638</c:v>
                </c:pt>
              </c:numCache>
            </c:numRef>
          </c:val>
          <c:smooth val="0"/>
          <c:extLst>
            <c:ext xmlns:c16="http://schemas.microsoft.com/office/drawing/2014/chart" uri="{C3380CC4-5D6E-409C-BE32-E72D297353CC}">
              <c16:uniqueId val="{00000001-6CCD-2844-903D-4AEEC15183E1}"/>
            </c:ext>
          </c:extLst>
        </c:ser>
        <c:dLbls>
          <c:showLegendKey val="0"/>
          <c:showVal val="0"/>
          <c:showCatName val="0"/>
          <c:showSerName val="0"/>
          <c:showPercent val="0"/>
          <c:showBubbleSize val="0"/>
        </c:dLbls>
        <c:marker val="1"/>
        <c:smooth val="0"/>
        <c:axId val="-2046038760"/>
        <c:axId val="-2046673432"/>
      </c:lineChart>
      <c:catAx>
        <c:axId val="-204603876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6673432"/>
        <c:crosses val="autoZero"/>
        <c:auto val="1"/>
        <c:lblAlgn val="ctr"/>
        <c:lblOffset val="100"/>
        <c:tickLblSkip val="5"/>
        <c:tickMarkSkip val="5"/>
        <c:noMultiLvlLbl val="0"/>
      </c:catAx>
      <c:valAx>
        <c:axId val="-2046673432"/>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603876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a:t>Top 0.1% wealth share:</a:t>
            </a:r>
            <a:r>
              <a:rPr lang="fr-FR" sz="2000" b="1" baseline="0"/>
              <a:t> Saez-Zucman BPEA'19 adjustments</a:t>
            </a:r>
            <a:endParaRPr lang="fr-FR" sz="2000" b="1"/>
          </a:p>
        </c:rich>
      </c:tx>
      <c:layout>
        <c:manualLayout>
          <c:xMode val="edge"/>
          <c:yMode val="edge"/>
          <c:x val="0.156338962802064"/>
          <c:y val="0"/>
        </c:manualLayout>
      </c:layout>
      <c:overlay val="0"/>
    </c:title>
    <c:autoTitleDeleted val="0"/>
    <c:plotArea>
      <c:layout>
        <c:manualLayout>
          <c:layoutTarget val="inner"/>
          <c:xMode val="edge"/>
          <c:yMode val="edge"/>
          <c:x val="6.5910290524029302E-2"/>
          <c:y val="7.1719278868421998E-2"/>
          <c:w val="0.92305522671734996"/>
          <c:h val="0.78868778280542995"/>
        </c:manualLayout>
      </c:layout>
      <c:lineChart>
        <c:grouping val="standard"/>
        <c:varyColors val="0"/>
        <c:ser>
          <c:idx val="1"/>
          <c:order val="0"/>
          <c:tx>
            <c:strRef>
              <c:f>DataFig2!$M$2</c:f>
              <c:strCache>
                <c:ptCount val="1"/>
                <c:pt idx="0">
                  <c:v>SZ 2019 interest correction</c:v>
                </c:pt>
              </c:strCache>
            </c:strRef>
          </c:tx>
          <c:spPr>
            <a:ln w="19050">
              <a:solidFill>
                <a:srgbClr val="FF0000"/>
              </a:solidFill>
            </a:ln>
          </c:spPr>
          <c:marker>
            <c:symbol val="diamond"/>
            <c:size val="9"/>
            <c:spPr>
              <a:solidFill>
                <a:srgbClr val="FF0000"/>
              </a:solidFill>
              <a:ln>
                <a:solidFill>
                  <a:srgbClr val="FF0000"/>
                </a:solidFill>
              </a:ln>
            </c:spPr>
          </c:marker>
          <c:cat>
            <c:numRef>
              <c:f>DataFig2!$A$53:$A$106</c:f>
              <c:numCache>
                <c:formatCode>General</c:formatCode>
                <c:ptCount val="54"/>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formatCode="0">
                  <c:v>2012</c:v>
                </c:pt>
                <c:pt idx="50" formatCode="0">
                  <c:v>2013</c:v>
                </c:pt>
                <c:pt idx="51" formatCode="0">
                  <c:v>2014</c:v>
                </c:pt>
                <c:pt idx="52" formatCode="0">
                  <c:v>2015</c:v>
                </c:pt>
                <c:pt idx="53" formatCode="0">
                  <c:v>2016</c:v>
                </c:pt>
              </c:numCache>
            </c:numRef>
          </c:cat>
          <c:val>
            <c:numRef>
              <c:f>DataFig2!$M$53:$M$106</c:f>
              <c:numCache>
                <c:formatCode>0.0%</c:formatCode>
                <c:ptCount val="54"/>
                <c:pt idx="0">
                  <c:v>9.3034964580333099E-2</c:v>
                </c:pt>
                <c:pt idx="1">
                  <c:v>9.1182190791104095E-2</c:v>
                </c:pt>
                <c:pt idx="2">
                  <c:v>9.2566441286797793E-2</c:v>
                </c:pt>
                <c:pt idx="3">
                  <c:v>9.395070795345134E-2</c:v>
                </c:pt>
                <c:pt idx="4">
                  <c:v>9.1304133204740665E-2</c:v>
                </c:pt>
                <c:pt idx="5">
                  <c:v>9.3707277060562977E-2</c:v>
                </c:pt>
                <c:pt idx="6">
                  <c:v>9.2431194431420796E-2</c:v>
                </c:pt>
                <c:pt idx="7">
                  <c:v>8.8930595701989718E-2</c:v>
                </c:pt>
                <c:pt idx="8">
                  <c:v>8.5676859808814759E-2</c:v>
                </c:pt>
                <c:pt idx="9">
                  <c:v>8.084544438604585E-2</c:v>
                </c:pt>
                <c:pt idx="10">
                  <c:v>7.5577635702186147E-2</c:v>
                </c:pt>
                <c:pt idx="11">
                  <c:v>7.3336177734419458E-2</c:v>
                </c:pt>
                <c:pt idx="12">
                  <c:v>7.029199271493615E-2</c:v>
                </c:pt>
                <c:pt idx="13">
                  <c:v>6.7906181208336691E-2</c:v>
                </c:pt>
                <c:pt idx="14">
                  <c:v>6.7385203042131539E-2</c:v>
                </c:pt>
                <c:pt idx="15">
                  <c:v>6.7928124625534506E-2</c:v>
                </c:pt>
                <c:pt idx="16">
                  <c:v>7.3237957138821447E-2</c:v>
                </c:pt>
                <c:pt idx="17">
                  <c:v>7.4562128522443441E-2</c:v>
                </c:pt>
                <c:pt idx="18">
                  <c:v>8.1891972259261772E-2</c:v>
                </c:pt>
                <c:pt idx="19">
                  <c:v>8.6964534682683448E-2</c:v>
                </c:pt>
                <c:pt idx="20">
                  <c:v>8.1724878080873697E-2</c:v>
                </c:pt>
                <c:pt idx="21">
                  <c:v>8.4904183280893289E-2</c:v>
                </c:pt>
                <c:pt idx="22">
                  <c:v>8.84636248979771E-2</c:v>
                </c:pt>
                <c:pt idx="23">
                  <c:v>8.3860183259299462E-2</c:v>
                </c:pt>
                <c:pt idx="24">
                  <c:v>9.5966737965709231E-2</c:v>
                </c:pt>
                <c:pt idx="25">
                  <c:v>0.11210743574847951</c:v>
                </c:pt>
                <c:pt idx="26">
                  <c:v>0.11094438179307504</c:v>
                </c:pt>
                <c:pt idx="27">
                  <c:v>0.1118342291047812</c:v>
                </c:pt>
                <c:pt idx="28">
                  <c:v>0.10674095914498166</c:v>
                </c:pt>
                <c:pt idx="29">
                  <c:v>0.11654614788774356</c:v>
                </c:pt>
                <c:pt idx="30">
                  <c:v>0.11857358168157418</c:v>
                </c:pt>
                <c:pt idx="31">
                  <c:v>0.11729324861656715</c:v>
                </c:pt>
                <c:pt idx="32">
                  <c:v>0.11946863744584499</c:v>
                </c:pt>
                <c:pt idx="33">
                  <c:v>0.12329748725203135</c:v>
                </c:pt>
                <c:pt idx="34">
                  <c:v>0.13288381415000217</c:v>
                </c:pt>
                <c:pt idx="35">
                  <c:v>0.13935020191409264</c:v>
                </c:pt>
                <c:pt idx="36">
                  <c:v>0.14242691155773499</c:v>
                </c:pt>
                <c:pt idx="37">
                  <c:v>0.15264782262806356</c:v>
                </c:pt>
                <c:pt idx="38">
                  <c:v>0.15076711091103631</c:v>
                </c:pt>
                <c:pt idx="39">
                  <c:v>0.13930673302098157</c:v>
                </c:pt>
                <c:pt idx="40">
                  <c:v>0.13428504664975729</c:v>
                </c:pt>
                <c:pt idx="41">
                  <c:v>0.14521080942854614</c:v>
                </c:pt>
                <c:pt idx="42">
                  <c:v>0.14604536448917046</c:v>
                </c:pt>
                <c:pt idx="43">
                  <c:v>0.15597668543232707</c:v>
                </c:pt>
                <c:pt idx="44">
                  <c:v>0.16684315552169388</c:v>
                </c:pt>
                <c:pt idx="45">
                  <c:v>0.16648852060328717</c:v>
                </c:pt>
                <c:pt idx="46">
                  <c:v>0.16763978343039659</c:v>
                </c:pt>
                <c:pt idx="47">
                  <c:v>0.17967751911415139</c:v>
                </c:pt>
                <c:pt idx="48">
                  <c:v>0.17175073463246049</c:v>
                </c:pt>
                <c:pt idx="49">
                  <c:v>0.17637172025733514</c:v>
                </c:pt>
                <c:pt idx="50">
                  <c:v>0.16509378818515136</c:v>
                </c:pt>
                <c:pt idx="51">
                  <c:v>0.16831845316301908</c:v>
                </c:pt>
                <c:pt idx="52">
                  <c:v>0.16701339531543063</c:v>
                </c:pt>
                <c:pt idx="53">
                  <c:v>0.16365137086757089</c:v>
                </c:pt>
              </c:numCache>
            </c:numRef>
          </c:val>
          <c:smooth val="0"/>
          <c:extLst>
            <c:ext xmlns:c16="http://schemas.microsoft.com/office/drawing/2014/chart" uri="{C3380CC4-5D6E-409C-BE32-E72D297353CC}">
              <c16:uniqueId val="{00000003-6CCD-2844-903D-4AEEC15183E1}"/>
            </c:ext>
          </c:extLst>
        </c:ser>
        <c:ser>
          <c:idx val="0"/>
          <c:order val="1"/>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DataFig2!$A$53:$A$106</c:f>
              <c:numCache>
                <c:formatCode>General</c:formatCode>
                <c:ptCount val="54"/>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formatCode="0">
                  <c:v>2012</c:v>
                </c:pt>
                <c:pt idx="50" formatCode="0">
                  <c:v>2013</c:v>
                </c:pt>
                <c:pt idx="51" formatCode="0">
                  <c:v>2014</c:v>
                </c:pt>
                <c:pt idx="52" formatCode="0">
                  <c:v>2015</c:v>
                </c:pt>
                <c:pt idx="53" formatCode="0">
                  <c:v>2016</c:v>
                </c:pt>
              </c:numCache>
            </c:numRef>
          </c:cat>
          <c:val>
            <c:numRef>
              <c:f>DataFig2!$B$53:$B$106</c:f>
              <c:numCache>
                <c:formatCode>0.0%</c:formatCode>
                <c:ptCount val="54"/>
                <c:pt idx="0">
                  <c:v>9.3034964580333099E-2</c:v>
                </c:pt>
                <c:pt idx="1">
                  <c:v>9.1182190791104095E-2</c:v>
                </c:pt>
                <c:pt idx="2">
                  <c:v>9.2566441286797793E-2</c:v>
                </c:pt>
                <c:pt idx="3">
                  <c:v>9.395070795345134E-2</c:v>
                </c:pt>
                <c:pt idx="4">
                  <c:v>9.1304133204740665E-2</c:v>
                </c:pt>
                <c:pt idx="5">
                  <c:v>9.3707277060562977E-2</c:v>
                </c:pt>
                <c:pt idx="6">
                  <c:v>9.2431194431420796E-2</c:v>
                </c:pt>
                <c:pt idx="7">
                  <c:v>8.8930595701989718E-2</c:v>
                </c:pt>
                <c:pt idx="8">
                  <c:v>8.5676859808814759E-2</c:v>
                </c:pt>
                <c:pt idx="9">
                  <c:v>8.084544438604585E-2</c:v>
                </c:pt>
                <c:pt idx="10">
                  <c:v>7.5577635702186147E-2</c:v>
                </c:pt>
                <c:pt idx="11">
                  <c:v>7.3336177734419458E-2</c:v>
                </c:pt>
                <c:pt idx="12">
                  <c:v>7.029199271493615E-2</c:v>
                </c:pt>
                <c:pt idx="13">
                  <c:v>6.7906181208336691E-2</c:v>
                </c:pt>
                <c:pt idx="14">
                  <c:v>6.7385203042131539E-2</c:v>
                </c:pt>
                <c:pt idx="15">
                  <c:v>6.7928124625534506E-2</c:v>
                </c:pt>
                <c:pt idx="16">
                  <c:v>7.3237957138821447E-2</c:v>
                </c:pt>
                <c:pt idx="17">
                  <c:v>7.4562128522443441E-2</c:v>
                </c:pt>
                <c:pt idx="18">
                  <c:v>8.1891972259261772E-2</c:v>
                </c:pt>
                <c:pt idx="19">
                  <c:v>8.6964534682683448E-2</c:v>
                </c:pt>
                <c:pt idx="20">
                  <c:v>8.1724878080873697E-2</c:v>
                </c:pt>
                <c:pt idx="21">
                  <c:v>8.4904183280893289E-2</c:v>
                </c:pt>
                <c:pt idx="22">
                  <c:v>8.84636248979771E-2</c:v>
                </c:pt>
                <c:pt idx="23">
                  <c:v>8.3860183259299462E-2</c:v>
                </c:pt>
                <c:pt idx="24">
                  <c:v>9.5966737965709231E-2</c:v>
                </c:pt>
                <c:pt idx="25">
                  <c:v>0.11210743574847949</c:v>
                </c:pt>
                <c:pt idx="26">
                  <c:v>0.11094438179307504</c:v>
                </c:pt>
                <c:pt idx="27">
                  <c:v>0.1118342291047812</c:v>
                </c:pt>
                <c:pt idx="28">
                  <c:v>0.10674095914498168</c:v>
                </c:pt>
                <c:pt idx="29">
                  <c:v>0.11654614788774355</c:v>
                </c:pt>
                <c:pt idx="30">
                  <c:v>0.11857358168157417</c:v>
                </c:pt>
                <c:pt idx="31">
                  <c:v>0.11729324861656715</c:v>
                </c:pt>
                <c:pt idx="32">
                  <c:v>0.11946863744584499</c:v>
                </c:pt>
                <c:pt idx="33">
                  <c:v>0.1271937686284027</c:v>
                </c:pt>
                <c:pt idx="34">
                  <c:v>0.13558760029271408</c:v>
                </c:pt>
                <c:pt idx="35">
                  <c:v>0.14170849986874184</c:v>
                </c:pt>
                <c:pt idx="36">
                  <c:v>0.14577870464404311</c:v>
                </c:pt>
                <c:pt idx="37">
                  <c:v>0.15370295200973955</c:v>
                </c:pt>
                <c:pt idx="38">
                  <c:v>0.15241700826801566</c:v>
                </c:pt>
                <c:pt idx="39">
                  <c:v>0.14281969550811557</c:v>
                </c:pt>
                <c:pt idx="40">
                  <c:v>0.14467203684244773</c:v>
                </c:pt>
                <c:pt idx="41">
                  <c:v>0.15336915406094767</c:v>
                </c:pt>
                <c:pt idx="42">
                  <c:v>0.16030427958035678</c:v>
                </c:pt>
                <c:pt idx="43">
                  <c:v>0.16516293064199711</c:v>
                </c:pt>
                <c:pt idx="44">
                  <c:v>0.17468240110603914</c:v>
                </c:pt>
                <c:pt idx="45">
                  <c:v>0.18910611322521326</c:v>
                </c:pt>
                <c:pt idx="46">
                  <c:v>0.1904261489892865</c:v>
                </c:pt>
                <c:pt idx="47">
                  <c:v>0.20697067976663855</c:v>
                </c:pt>
                <c:pt idx="48">
                  <c:v>0.20094082440983713</c:v>
                </c:pt>
                <c:pt idx="49">
                  <c:v>0.21279789805750549</c:v>
                </c:pt>
                <c:pt idx="50">
                  <c:v>0.19949005596162539</c:v>
                </c:pt>
                <c:pt idx="51">
                  <c:v>0.20054356247757571</c:v>
                </c:pt>
                <c:pt idx="52">
                  <c:v>0.19942926549121198</c:v>
                </c:pt>
                <c:pt idx="53">
                  <c:v>0.19610738356232638</c:v>
                </c:pt>
              </c:numCache>
            </c:numRef>
          </c:val>
          <c:smooth val="0"/>
          <c:extLst>
            <c:ext xmlns:c16="http://schemas.microsoft.com/office/drawing/2014/chart" uri="{C3380CC4-5D6E-409C-BE32-E72D297353CC}">
              <c16:uniqueId val="{00000001-6CCD-2844-903D-4AEEC15183E1}"/>
            </c:ext>
          </c:extLst>
        </c:ser>
        <c:ser>
          <c:idx val="2"/>
          <c:order val="2"/>
          <c:tx>
            <c:strRef>
              <c:f>DataFig2!$E$2</c:f>
              <c:strCache>
                <c:ptCount val="1"/>
                <c:pt idx="0">
                  <c:v>Capitalization revised</c:v>
                </c:pt>
              </c:strCache>
            </c:strRef>
          </c:tx>
          <c:spPr>
            <a:ln w="19050">
              <a:solidFill>
                <a:sysClr val="windowText" lastClr="000000">
                  <a:lumMod val="50000"/>
                  <a:lumOff val="50000"/>
                </a:sysClr>
              </a:solidFill>
            </a:ln>
          </c:spPr>
          <c:marker>
            <c:symbol val="circle"/>
            <c:size val="8"/>
            <c:spPr>
              <a:solidFill>
                <a:sysClr val="windowText" lastClr="000000">
                  <a:lumMod val="50000"/>
                  <a:lumOff val="50000"/>
                </a:sysClr>
              </a:solidFill>
              <a:ln>
                <a:solidFill>
                  <a:sysClr val="windowText" lastClr="000000">
                    <a:lumMod val="50000"/>
                    <a:lumOff val="50000"/>
                  </a:sysClr>
                </a:solidFill>
              </a:ln>
            </c:spPr>
          </c:marker>
          <c:cat>
            <c:numRef>
              <c:f>DataFig2!$A$53:$A$106</c:f>
              <c:numCache>
                <c:formatCode>General</c:formatCode>
                <c:ptCount val="54"/>
                <c:pt idx="0">
                  <c:v>1963</c:v>
                </c:pt>
                <c:pt idx="1">
                  <c:v>1964</c:v>
                </c:pt>
                <c:pt idx="2">
                  <c:v>1965</c:v>
                </c:pt>
                <c:pt idx="3">
                  <c:v>1966</c:v>
                </c:pt>
                <c:pt idx="4">
                  <c:v>1967</c:v>
                </c:pt>
                <c:pt idx="5">
                  <c:v>1968</c:v>
                </c:pt>
                <c:pt idx="6">
                  <c:v>1969</c:v>
                </c:pt>
                <c:pt idx="7">
                  <c:v>1970</c:v>
                </c:pt>
                <c:pt idx="8">
                  <c:v>1971</c:v>
                </c:pt>
                <c:pt idx="9">
                  <c:v>1972</c:v>
                </c:pt>
                <c:pt idx="10">
                  <c:v>1973</c:v>
                </c:pt>
                <c:pt idx="11">
                  <c:v>1974</c:v>
                </c:pt>
                <c:pt idx="12">
                  <c:v>1975</c:v>
                </c:pt>
                <c:pt idx="13">
                  <c:v>1976</c:v>
                </c:pt>
                <c:pt idx="14">
                  <c:v>1977</c:v>
                </c:pt>
                <c:pt idx="15">
                  <c:v>1978</c:v>
                </c:pt>
                <c:pt idx="16">
                  <c:v>1979</c:v>
                </c:pt>
                <c:pt idx="17">
                  <c:v>1980</c:v>
                </c:pt>
                <c:pt idx="18">
                  <c:v>1981</c:v>
                </c:pt>
                <c:pt idx="19">
                  <c:v>1982</c:v>
                </c:pt>
                <c:pt idx="20">
                  <c:v>1983</c:v>
                </c:pt>
                <c:pt idx="21">
                  <c:v>1984</c:v>
                </c:pt>
                <c:pt idx="22">
                  <c:v>1985</c:v>
                </c:pt>
                <c:pt idx="23">
                  <c:v>1986</c:v>
                </c:pt>
                <c:pt idx="24">
                  <c:v>1987</c:v>
                </c:pt>
                <c:pt idx="25">
                  <c:v>1988</c:v>
                </c:pt>
                <c:pt idx="26">
                  <c:v>1989</c:v>
                </c:pt>
                <c:pt idx="27">
                  <c:v>1990</c:v>
                </c:pt>
                <c:pt idx="28">
                  <c:v>1991</c:v>
                </c:pt>
                <c:pt idx="29">
                  <c:v>1992</c:v>
                </c:pt>
                <c:pt idx="30">
                  <c:v>1993</c:v>
                </c:pt>
                <c:pt idx="31">
                  <c:v>1994</c:v>
                </c:pt>
                <c:pt idx="32">
                  <c:v>1995</c:v>
                </c:pt>
                <c:pt idx="33">
                  <c:v>1996</c:v>
                </c:pt>
                <c:pt idx="34">
                  <c:v>1997</c:v>
                </c:pt>
                <c:pt idx="35">
                  <c:v>1998</c:v>
                </c:pt>
                <c:pt idx="36">
                  <c:v>1999</c:v>
                </c:pt>
                <c:pt idx="37">
                  <c:v>2000</c:v>
                </c:pt>
                <c:pt idx="38">
                  <c:v>2001</c:v>
                </c:pt>
                <c:pt idx="39">
                  <c:v>2002</c:v>
                </c:pt>
                <c:pt idx="40">
                  <c:v>2003</c:v>
                </c:pt>
                <c:pt idx="41">
                  <c:v>2004</c:v>
                </c:pt>
                <c:pt idx="42">
                  <c:v>2005</c:v>
                </c:pt>
                <c:pt idx="43">
                  <c:v>2006</c:v>
                </c:pt>
                <c:pt idx="44">
                  <c:v>2007</c:v>
                </c:pt>
                <c:pt idx="45">
                  <c:v>2008</c:v>
                </c:pt>
                <c:pt idx="46">
                  <c:v>2009</c:v>
                </c:pt>
                <c:pt idx="47">
                  <c:v>2010</c:v>
                </c:pt>
                <c:pt idx="48">
                  <c:v>2011</c:v>
                </c:pt>
                <c:pt idx="49" formatCode="0">
                  <c:v>2012</c:v>
                </c:pt>
                <c:pt idx="50" formatCode="0">
                  <c:v>2013</c:v>
                </c:pt>
                <c:pt idx="51" formatCode="0">
                  <c:v>2014</c:v>
                </c:pt>
                <c:pt idx="52" formatCode="0">
                  <c:v>2015</c:v>
                </c:pt>
                <c:pt idx="53" formatCode="0">
                  <c:v>2016</c:v>
                </c:pt>
              </c:numCache>
            </c:numRef>
          </c:cat>
          <c:val>
            <c:numRef>
              <c:f>DataFig2!$E$53:$E$106</c:f>
              <c:numCache>
                <c:formatCode>0.0%</c:formatCode>
                <c:ptCount val="54"/>
                <c:pt idx="0">
                  <c:v>9.4928454782934088E-2</c:v>
                </c:pt>
                <c:pt idx="1">
                  <c:v>9.3122658673362502E-2</c:v>
                </c:pt>
                <c:pt idx="2">
                  <c:v>9.478243720033612E-2</c:v>
                </c:pt>
                <c:pt idx="3">
                  <c:v>9.7065968232419989E-2</c:v>
                </c:pt>
                <c:pt idx="4">
                  <c:v>9.4547909065441638E-2</c:v>
                </c:pt>
                <c:pt idx="5">
                  <c:v>9.6783168648572823E-2</c:v>
                </c:pt>
                <c:pt idx="6">
                  <c:v>9.5626282000493806E-2</c:v>
                </c:pt>
                <c:pt idx="7">
                  <c:v>9.2518334509870917E-2</c:v>
                </c:pt>
                <c:pt idx="8">
                  <c:v>8.9618377166316432E-2</c:v>
                </c:pt>
                <c:pt idx="9">
                  <c:v>8.4761970608846757E-2</c:v>
                </c:pt>
                <c:pt idx="10">
                  <c:v>8.0280140063284988E-2</c:v>
                </c:pt>
                <c:pt idx="11">
                  <c:v>7.9973733032295075E-2</c:v>
                </c:pt>
                <c:pt idx="12">
                  <c:v>7.7798921698533502E-2</c:v>
                </c:pt>
                <c:pt idx="13">
                  <c:v>7.5553361997886814E-2</c:v>
                </c:pt>
                <c:pt idx="14">
                  <c:v>7.5466440941894808E-2</c:v>
                </c:pt>
                <c:pt idx="15">
                  <c:v>7.6896426748729318E-2</c:v>
                </c:pt>
                <c:pt idx="16">
                  <c:v>8.3084332482045012E-2</c:v>
                </c:pt>
                <c:pt idx="17">
                  <c:v>8.4943553411037709E-2</c:v>
                </c:pt>
                <c:pt idx="18">
                  <c:v>9.3173891301740613E-2</c:v>
                </c:pt>
                <c:pt idx="19">
                  <c:v>9.9664727247968959E-2</c:v>
                </c:pt>
                <c:pt idx="20">
                  <c:v>9.3311522590318441E-2</c:v>
                </c:pt>
                <c:pt idx="21">
                  <c:v>9.6109027594973209E-2</c:v>
                </c:pt>
                <c:pt idx="22">
                  <c:v>9.8514295158057097E-2</c:v>
                </c:pt>
                <c:pt idx="23">
                  <c:v>9.1968723539577815E-2</c:v>
                </c:pt>
                <c:pt idx="24">
                  <c:v>0.10384127350690607</c:v>
                </c:pt>
                <c:pt idx="25">
                  <c:v>0.12243197848215744</c:v>
                </c:pt>
                <c:pt idx="26">
                  <c:v>0.11987178314545677</c:v>
                </c:pt>
                <c:pt idx="27">
                  <c:v>0.12064744692413491</c:v>
                </c:pt>
                <c:pt idx="28">
                  <c:v>0.11452810215336931</c:v>
                </c:pt>
                <c:pt idx="29">
                  <c:v>0.12448685028440318</c:v>
                </c:pt>
                <c:pt idx="30">
                  <c:v>0.12591546985402119</c:v>
                </c:pt>
                <c:pt idx="31">
                  <c:v>0.12514344104000319</c:v>
                </c:pt>
                <c:pt idx="32">
                  <c:v>0.12745397695124655</c:v>
                </c:pt>
                <c:pt idx="33">
                  <c:v>0.13184794457774543</c:v>
                </c:pt>
                <c:pt idx="34">
                  <c:v>0.14143151052625544</c:v>
                </c:pt>
                <c:pt idx="35">
                  <c:v>0.14814344248668343</c:v>
                </c:pt>
                <c:pt idx="36">
                  <c:v>0.15106307592082108</c:v>
                </c:pt>
                <c:pt idx="37">
                  <c:v>0.16131610382611328</c:v>
                </c:pt>
                <c:pt idx="38">
                  <c:v>0.15996370853705599</c:v>
                </c:pt>
                <c:pt idx="39">
                  <c:v>0.14843699292321091</c:v>
                </c:pt>
                <c:pt idx="40">
                  <c:v>0.14369210631844692</c:v>
                </c:pt>
                <c:pt idx="41">
                  <c:v>0.15485249263931344</c:v>
                </c:pt>
                <c:pt idx="42">
                  <c:v>0.15696960839166013</c:v>
                </c:pt>
                <c:pt idx="43">
                  <c:v>0.16751645874731871</c:v>
                </c:pt>
                <c:pt idx="44">
                  <c:v>0.17910571421959687</c:v>
                </c:pt>
                <c:pt idx="45">
                  <c:v>0.18086099093523761</c:v>
                </c:pt>
                <c:pt idx="46">
                  <c:v>0.18091468472554792</c:v>
                </c:pt>
                <c:pt idx="47">
                  <c:v>0.19174546705181833</c:v>
                </c:pt>
                <c:pt idx="48">
                  <c:v>0.18413927904807434</c:v>
                </c:pt>
                <c:pt idx="49">
                  <c:v>0.18966626846939716</c:v>
                </c:pt>
                <c:pt idx="50">
                  <c:v>0.17860944265920484</c:v>
                </c:pt>
                <c:pt idx="51">
                  <c:v>0.18250885580897708</c:v>
                </c:pt>
                <c:pt idx="52">
                  <c:v>0.18143220600237903</c:v>
                </c:pt>
                <c:pt idx="53">
                  <c:v>0.17829205914066676</c:v>
                </c:pt>
              </c:numCache>
            </c:numRef>
          </c:val>
          <c:smooth val="0"/>
          <c:extLst>
            <c:ext xmlns:c16="http://schemas.microsoft.com/office/drawing/2014/chart" uri="{C3380CC4-5D6E-409C-BE32-E72D297353CC}">
              <c16:uniqueId val="{00000002-6CCD-2844-903D-4AEEC15183E1}"/>
            </c:ext>
          </c:extLst>
        </c:ser>
        <c:dLbls>
          <c:showLegendKey val="0"/>
          <c:showVal val="0"/>
          <c:showCatName val="0"/>
          <c:showSerName val="0"/>
          <c:showPercent val="0"/>
          <c:showBubbleSize val="0"/>
        </c:dLbls>
        <c:marker val="1"/>
        <c:smooth val="0"/>
        <c:axId val="-2115340072"/>
        <c:axId val="-2115333480"/>
      </c:lineChart>
      <c:catAx>
        <c:axId val="-211534007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15333480"/>
        <c:crosses val="autoZero"/>
        <c:auto val="1"/>
        <c:lblAlgn val="ctr"/>
        <c:lblOffset val="100"/>
        <c:tickLblSkip val="5"/>
        <c:tickMarkSkip val="5"/>
        <c:noMultiLvlLbl val="0"/>
      </c:catAx>
      <c:valAx>
        <c:axId val="-2115333480"/>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1534007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i="0" baseline="0">
                <a:effectLst/>
              </a:rPr>
              <a:t>Top 0.1% and Bottom 90% Wealth Shares</a:t>
            </a:r>
            <a:endParaRPr lang="fr-FR" sz="2000">
              <a:effectLst/>
            </a:endParaRPr>
          </a:p>
        </c:rich>
      </c:tx>
      <c:layout>
        <c:manualLayout>
          <c:xMode val="edge"/>
          <c:yMode val="edge"/>
          <c:x val="0.22876014118924801"/>
          <c:y val="3.5629030534034903E-7"/>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3"/>
          <c:order val="0"/>
          <c:tx>
            <c:strRef>
              <c:f>DataFig2!$P$2</c:f>
              <c:strCache>
                <c:ptCount val="1"/>
                <c:pt idx="0">
                  <c:v>Capitalization (SZ updated by PSZ)</c:v>
                </c:pt>
              </c:strCache>
            </c:strRef>
          </c:tx>
          <c:spPr>
            <a:ln w="19050">
              <a:solidFill>
                <a:sysClr val="windowText" lastClr="000000"/>
              </a:solidFill>
            </a:ln>
          </c:spPr>
          <c:marker>
            <c:symbol val="circle"/>
            <c:size val="8"/>
            <c:spPr>
              <a:solidFill>
                <a:sysClr val="window" lastClr="FFFFFF"/>
              </a:solidFill>
              <a:ln w="12700">
                <a:solidFill>
                  <a:sysClr val="windowText" lastClr="00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DataFig2!$P$3:$P$106</c:f>
              <c:numCache>
                <c:formatCode>0.0%</c:formatCode>
                <c:ptCount val="104"/>
                <c:pt idx="0">
                  <c:v>0.19597695442106766</c:v>
                </c:pt>
                <c:pt idx="1">
                  <c:v>0.19747942647584926</c:v>
                </c:pt>
                <c:pt idx="2">
                  <c:v>0.20146552319362632</c:v>
                </c:pt>
                <c:pt idx="3">
                  <c:v>0.20120405137113517</c:v>
                </c:pt>
                <c:pt idx="4">
                  <c:v>0.19908511389333183</c:v>
                </c:pt>
                <c:pt idx="5">
                  <c:v>0.19538049585696338</c:v>
                </c:pt>
                <c:pt idx="6">
                  <c:v>0.18181004862442707</c:v>
                </c:pt>
                <c:pt idx="7">
                  <c:v>0.19889215893310253</c:v>
                </c:pt>
                <c:pt idx="8">
                  <c:v>0.20107189018675309</c:v>
                </c:pt>
                <c:pt idx="9">
                  <c:v>0.19063480021068635</c:v>
                </c:pt>
                <c:pt idx="10">
                  <c:v>0.18772245394459852</c:v>
                </c:pt>
                <c:pt idx="11">
                  <c:v>0.17531115096567906</c:v>
                </c:pt>
                <c:pt idx="12">
                  <c:v>0.16710565853005588</c:v>
                </c:pt>
                <c:pt idx="13">
                  <c:v>0.15773113695472729</c:v>
                </c:pt>
                <c:pt idx="14">
                  <c:v>0.14755577606330039</c:v>
                </c:pt>
                <c:pt idx="15">
                  <c:v>0.14564292178225724</c:v>
                </c:pt>
                <c:pt idx="16">
                  <c:v>0.14601602178550044</c:v>
                </c:pt>
                <c:pt idx="17">
                  <c:v>0.1413013302209718</c:v>
                </c:pt>
                <c:pt idx="18">
                  <c:v>0.14381810747357104</c:v>
                </c:pt>
                <c:pt idx="19">
                  <c:v>0.13975965464822748</c:v>
                </c:pt>
                <c:pt idx="20">
                  <c:v>0.14329570462493113</c:v>
                </c:pt>
                <c:pt idx="21">
                  <c:v>0.15774941845908241</c:v>
                </c:pt>
                <c:pt idx="22">
                  <c:v>0.1696493467476955</c:v>
                </c:pt>
                <c:pt idx="23">
                  <c:v>0.16613606736260278</c:v>
                </c:pt>
                <c:pt idx="24">
                  <c:v>0.18292277860063344</c:v>
                </c:pt>
                <c:pt idx="25">
                  <c:v>0.18664214275488267</c:v>
                </c:pt>
                <c:pt idx="26">
                  <c:v>0.18392395931317784</c:v>
                </c:pt>
                <c:pt idx="27">
                  <c:v>0.21407968368225494</c:v>
                </c:pt>
                <c:pt idx="28">
                  <c:v>0.24018335479048036</c:v>
                </c:pt>
                <c:pt idx="29">
                  <c:v>0.25758082223327228</c:v>
                </c:pt>
                <c:pt idx="30">
                  <c:v>0.2539797888873091</c:v>
                </c:pt>
                <c:pt idx="31">
                  <c:v>0.27482342701683671</c:v>
                </c:pt>
                <c:pt idx="32">
                  <c:v>0.26954073310740312</c:v>
                </c:pt>
                <c:pt idx="33">
                  <c:v>0.27260954018029526</c:v>
                </c:pt>
                <c:pt idx="34">
                  <c:v>0.28523921366270044</c:v>
                </c:pt>
                <c:pt idx="35">
                  <c:v>0.29755567295676943</c:v>
                </c:pt>
                <c:pt idx="36">
                  <c:v>0.30477669593938594</c:v>
                </c:pt>
                <c:pt idx="37">
                  <c:v>0.3014838251295805</c:v>
                </c:pt>
                <c:pt idx="38">
                  <c:v>0.30155450458461663</c:v>
                </c:pt>
                <c:pt idx="39">
                  <c:v>0.30447102318835939</c:v>
                </c:pt>
                <c:pt idx="40">
                  <c:v>0.31090067197705495</c:v>
                </c:pt>
                <c:pt idx="41">
                  <c:v>0.30701437572106216</c:v>
                </c:pt>
                <c:pt idx="42">
                  <c:v>0.30362805040333951</c:v>
                </c:pt>
                <c:pt idx="43">
                  <c:v>0.3003401463481602</c:v>
                </c:pt>
                <c:pt idx="44">
                  <c:v>0.29617391006101568</c:v>
                </c:pt>
                <c:pt idx="45">
                  <c:v>0.2972216703058862</c:v>
                </c:pt>
                <c:pt idx="46">
                  <c:v>0.29055298318832445</c:v>
                </c:pt>
                <c:pt idx="47">
                  <c:v>0.28811587956204787</c:v>
                </c:pt>
                <c:pt idx="48">
                  <c:v>0.28637622708166366</c:v>
                </c:pt>
                <c:pt idx="49">
                  <c:v>0.28151575452295152</c:v>
                </c:pt>
                <c:pt idx="50">
                  <c:v>0.28393398082191856</c:v>
                </c:pt>
                <c:pt idx="51">
                  <c:v>0.28635097854964087</c:v>
                </c:pt>
                <c:pt idx="52">
                  <c:v>0.29127406678405909</c:v>
                </c:pt>
                <c:pt idx="53">
                  <c:v>0.2961972125305119</c:v>
                </c:pt>
                <c:pt idx="54">
                  <c:v>0.3011767646791309</c:v>
                </c:pt>
                <c:pt idx="55">
                  <c:v>0.3016985386472143</c:v>
                </c:pt>
                <c:pt idx="56">
                  <c:v>0.31072551081695055</c:v>
                </c:pt>
                <c:pt idx="57">
                  <c:v>0.30844711634872002</c:v>
                </c:pt>
                <c:pt idx="58">
                  <c:v>0.31317006009270376</c:v>
                </c:pt>
                <c:pt idx="59">
                  <c:v>0.31237315667005083</c:v>
                </c:pt>
                <c:pt idx="60">
                  <c:v>0.31833898081590151</c:v>
                </c:pt>
                <c:pt idx="61">
                  <c:v>0.3235656553187598</c:v>
                </c:pt>
                <c:pt idx="62">
                  <c:v>0.32708330765519544</c:v>
                </c:pt>
                <c:pt idx="63">
                  <c:v>0.33411299898606284</c:v>
                </c:pt>
                <c:pt idx="64">
                  <c:v>0.33702754991307249</c:v>
                </c:pt>
                <c:pt idx="65">
                  <c:v>0.34332797708021645</c:v>
                </c:pt>
                <c:pt idx="66">
                  <c:v>0.33557079699287551</c:v>
                </c:pt>
                <c:pt idx="67">
                  <c:v>0.33874438052843125</c:v>
                </c:pt>
                <c:pt idx="68">
                  <c:v>0.34248910238920827</c:v>
                </c:pt>
                <c:pt idx="69">
                  <c:v>0.35336562959533691</c:v>
                </c:pt>
                <c:pt idx="70">
                  <c:v>0.36371994064975621</c:v>
                </c:pt>
                <c:pt idx="71">
                  <c:v>0.3693122371690335</c:v>
                </c:pt>
                <c:pt idx="72">
                  <c:v>0.37592720474377939</c:v>
                </c:pt>
                <c:pt idx="73">
                  <c:v>0.37702451907782997</c:v>
                </c:pt>
                <c:pt idx="74">
                  <c:v>0.36691348601903928</c:v>
                </c:pt>
                <c:pt idx="75">
                  <c:v>0.3534093460831208</c:v>
                </c:pt>
                <c:pt idx="76">
                  <c:v>0.35286220615931696</c:v>
                </c:pt>
                <c:pt idx="77">
                  <c:v>0.34964418442029888</c:v>
                </c:pt>
                <c:pt idx="78">
                  <c:v>0.35252005066535219</c:v>
                </c:pt>
                <c:pt idx="79">
                  <c:v>0.33804617767979506</c:v>
                </c:pt>
                <c:pt idx="80">
                  <c:v>0.334742169209992</c:v>
                </c:pt>
                <c:pt idx="81">
                  <c:v>0.33398698682977201</c:v>
                </c:pt>
                <c:pt idx="82">
                  <c:v>0.33183629517790547</c:v>
                </c:pt>
                <c:pt idx="83">
                  <c:v>0.32722016128561449</c:v>
                </c:pt>
                <c:pt idx="84">
                  <c:v>0.32069003532591844</c:v>
                </c:pt>
                <c:pt idx="85">
                  <c:v>0.31488410374864495</c:v>
                </c:pt>
                <c:pt idx="86">
                  <c:v>0.3131283713747931</c:v>
                </c:pt>
                <c:pt idx="87">
                  <c:v>0.30832437918571665</c:v>
                </c:pt>
                <c:pt idx="88">
                  <c:v>0.3149601969492033</c:v>
                </c:pt>
                <c:pt idx="89">
                  <c:v>0.31332499914211531</c:v>
                </c:pt>
                <c:pt idx="90">
                  <c:v>0.31071223695584349</c:v>
                </c:pt>
                <c:pt idx="91">
                  <c:v>0.30341001219010655</c:v>
                </c:pt>
                <c:pt idx="92">
                  <c:v>0.30168007919883066</c:v>
                </c:pt>
                <c:pt idx="93">
                  <c:v>0.29540843203764311</c:v>
                </c:pt>
                <c:pt idx="94">
                  <c:v>0.28435818743072361</c:v>
                </c:pt>
                <c:pt idx="95">
                  <c:v>0.25508287307962429</c:v>
                </c:pt>
                <c:pt idx="96">
                  <c:v>0.24704740045982121</c:v>
                </c:pt>
                <c:pt idx="97">
                  <c:v>0.24190837290010647</c:v>
                </c:pt>
                <c:pt idx="98">
                  <c:v>0.24259525914939228</c:v>
                </c:pt>
                <c:pt idx="99">
                  <c:v>0.23676252653144569</c:v>
                </c:pt>
                <c:pt idx="100">
                  <c:v>0.24965006849634275</c:v>
                </c:pt>
                <c:pt idx="101">
                  <c:v>0.25113805274080292</c:v>
                </c:pt>
                <c:pt idx="102">
                  <c:v>0.2531317492798284</c:v>
                </c:pt>
                <c:pt idx="103">
                  <c:v>0.25745285265655049</c:v>
                </c:pt>
              </c:numCache>
            </c:numRef>
          </c:val>
          <c:smooth val="0"/>
          <c:extLst>
            <c:ext xmlns:c16="http://schemas.microsoft.com/office/drawing/2014/chart" uri="{C3380CC4-5D6E-409C-BE32-E72D297353CC}">
              <c16:uniqueId val="{00000000-9F4A-0E45-957D-979F88031EC4}"/>
            </c:ext>
          </c:extLst>
        </c:ser>
        <c:ser>
          <c:idx val="0"/>
          <c:order val="1"/>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DataFig2!$B$3:$B$106</c:f>
              <c:numCache>
                <c:formatCode>0.0%</c:formatCode>
                <c:ptCount val="104"/>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1-9F4A-0E45-957D-979F88031EC4}"/>
            </c:ext>
          </c:extLst>
        </c:ser>
        <c:dLbls>
          <c:showLegendKey val="0"/>
          <c:showVal val="0"/>
          <c:showCatName val="0"/>
          <c:showSerName val="0"/>
          <c:showPercent val="0"/>
          <c:showBubbleSize val="0"/>
        </c:dLbls>
        <c:marker val="1"/>
        <c:smooth val="0"/>
        <c:axId val="-2115479416"/>
        <c:axId val="-2115473352"/>
      </c:lineChart>
      <c:catAx>
        <c:axId val="-21154794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15473352"/>
        <c:crosses val="autoZero"/>
        <c:auto val="1"/>
        <c:lblAlgn val="ctr"/>
        <c:lblOffset val="100"/>
        <c:tickLblSkip val="5"/>
        <c:tickMarkSkip val="5"/>
        <c:noMultiLvlLbl val="0"/>
      </c:catAx>
      <c:valAx>
        <c:axId val="-2115473352"/>
        <c:scaling>
          <c:orientation val="minMax"/>
          <c:max val="0.38"/>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1547941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1" i="0" baseline="0">
                <a:effectLst/>
              </a:rPr>
              <a:t>Top 0.1% and bottom 90% wealth shares</a:t>
            </a:r>
            <a:endParaRPr lang="fr-FR" sz="2000">
              <a:effectLst/>
            </a:endParaRPr>
          </a:p>
        </c:rich>
      </c:tx>
      <c:layout>
        <c:manualLayout>
          <c:xMode val="edge"/>
          <c:yMode val="edge"/>
          <c:x val="0.243932554982351"/>
          <c:y val="3.5629030534079202E-7"/>
        </c:manualLayout>
      </c:layout>
      <c:overlay val="0"/>
    </c:title>
    <c:autoTitleDeleted val="0"/>
    <c:plotArea>
      <c:layout>
        <c:manualLayout>
          <c:layoutTarget val="inner"/>
          <c:xMode val="edge"/>
          <c:yMode val="edge"/>
          <c:x val="7.7280369264186799E-2"/>
          <c:y val="6.4931948551679899E-2"/>
          <c:w val="0.91166994298126502"/>
          <c:h val="0.81131221719457003"/>
        </c:manualLayout>
      </c:layout>
      <c:lineChart>
        <c:grouping val="standard"/>
        <c:varyColors val="0"/>
        <c:ser>
          <c:idx val="3"/>
          <c:order val="0"/>
          <c:tx>
            <c:strRef>
              <c:f>DataFig2!$P$2</c:f>
              <c:strCache>
                <c:ptCount val="1"/>
                <c:pt idx="0">
                  <c:v>Capitalization (SZ updated by PSZ)</c:v>
                </c:pt>
              </c:strCache>
            </c:strRef>
          </c:tx>
          <c:spPr>
            <a:ln w="19050">
              <a:solidFill>
                <a:sysClr val="windowText" lastClr="000000"/>
              </a:solidFill>
            </a:ln>
          </c:spPr>
          <c:marker>
            <c:symbol val="circle"/>
            <c:size val="8"/>
            <c:spPr>
              <a:solidFill>
                <a:sysClr val="window" lastClr="FFFFFF"/>
              </a:solidFill>
              <a:ln w="12700">
                <a:solidFill>
                  <a:sysClr val="windowText" lastClr="00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DataFig2!$P$3:$P$106</c:f>
              <c:numCache>
                <c:formatCode>0.0%</c:formatCode>
                <c:ptCount val="104"/>
                <c:pt idx="0">
                  <c:v>0.19597695442106766</c:v>
                </c:pt>
                <c:pt idx="1">
                  <c:v>0.19747942647584926</c:v>
                </c:pt>
                <c:pt idx="2">
                  <c:v>0.20146552319362632</c:v>
                </c:pt>
                <c:pt idx="3">
                  <c:v>0.20120405137113517</c:v>
                </c:pt>
                <c:pt idx="4">
                  <c:v>0.19908511389333183</c:v>
                </c:pt>
                <c:pt idx="5">
                  <c:v>0.19538049585696338</c:v>
                </c:pt>
                <c:pt idx="6">
                  <c:v>0.18181004862442707</c:v>
                </c:pt>
                <c:pt idx="7">
                  <c:v>0.19889215893310253</c:v>
                </c:pt>
                <c:pt idx="8">
                  <c:v>0.20107189018675309</c:v>
                </c:pt>
                <c:pt idx="9">
                  <c:v>0.19063480021068635</c:v>
                </c:pt>
                <c:pt idx="10">
                  <c:v>0.18772245394459852</c:v>
                </c:pt>
                <c:pt idx="11">
                  <c:v>0.17531115096567906</c:v>
                </c:pt>
                <c:pt idx="12">
                  <c:v>0.16710565853005588</c:v>
                </c:pt>
                <c:pt idx="13">
                  <c:v>0.15773113695472729</c:v>
                </c:pt>
                <c:pt idx="14">
                  <c:v>0.14755577606330039</c:v>
                </c:pt>
                <c:pt idx="15">
                  <c:v>0.14564292178225724</c:v>
                </c:pt>
                <c:pt idx="16">
                  <c:v>0.14601602178550044</c:v>
                </c:pt>
                <c:pt idx="17">
                  <c:v>0.1413013302209718</c:v>
                </c:pt>
                <c:pt idx="18">
                  <c:v>0.14381810747357104</c:v>
                </c:pt>
                <c:pt idx="19">
                  <c:v>0.13975965464822748</c:v>
                </c:pt>
                <c:pt idx="20">
                  <c:v>0.14329570462493113</c:v>
                </c:pt>
                <c:pt idx="21">
                  <c:v>0.15774941845908241</c:v>
                </c:pt>
                <c:pt idx="22">
                  <c:v>0.1696493467476955</c:v>
                </c:pt>
                <c:pt idx="23">
                  <c:v>0.16613606736260278</c:v>
                </c:pt>
                <c:pt idx="24">
                  <c:v>0.18292277860063344</c:v>
                </c:pt>
                <c:pt idx="25">
                  <c:v>0.18664214275488267</c:v>
                </c:pt>
                <c:pt idx="26">
                  <c:v>0.18392395931317784</c:v>
                </c:pt>
                <c:pt idx="27">
                  <c:v>0.21407968368225494</c:v>
                </c:pt>
                <c:pt idx="28">
                  <c:v>0.24018335479048036</c:v>
                </c:pt>
                <c:pt idx="29">
                  <c:v>0.25758082223327228</c:v>
                </c:pt>
                <c:pt idx="30">
                  <c:v>0.2539797888873091</c:v>
                </c:pt>
                <c:pt idx="31">
                  <c:v>0.27482342701683671</c:v>
                </c:pt>
                <c:pt idx="32">
                  <c:v>0.26954073310740312</c:v>
                </c:pt>
                <c:pt idx="33">
                  <c:v>0.27260954018029526</c:v>
                </c:pt>
                <c:pt idx="34">
                  <c:v>0.28523921366270044</c:v>
                </c:pt>
                <c:pt idx="35">
                  <c:v>0.29755567295676943</c:v>
                </c:pt>
                <c:pt idx="36">
                  <c:v>0.30477669593938594</c:v>
                </c:pt>
                <c:pt idx="37">
                  <c:v>0.3014838251295805</c:v>
                </c:pt>
                <c:pt idx="38">
                  <c:v>0.30155450458461663</c:v>
                </c:pt>
                <c:pt idx="39">
                  <c:v>0.30447102318835939</c:v>
                </c:pt>
                <c:pt idx="40">
                  <c:v>0.31090067197705495</c:v>
                </c:pt>
                <c:pt idx="41">
                  <c:v>0.30701437572106216</c:v>
                </c:pt>
                <c:pt idx="42">
                  <c:v>0.30362805040333951</c:v>
                </c:pt>
                <c:pt idx="43">
                  <c:v>0.3003401463481602</c:v>
                </c:pt>
                <c:pt idx="44">
                  <c:v>0.29617391006101568</c:v>
                </c:pt>
                <c:pt idx="45">
                  <c:v>0.2972216703058862</c:v>
                </c:pt>
                <c:pt idx="46">
                  <c:v>0.29055298318832445</c:v>
                </c:pt>
                <c:pt idx="47">
                  <c:v>0.28811587956204787</c:v>
                </c:pt>
                <c:pt idx="48">
                  <c:v>0.28637622708166366</c:v>
                </c:pt>
                <c:pt idx="49">
                  <c:v>0.28151575452295152</c:v>
                </c:pt>
                <c:pt idx="50">
                  <c:v>0.28393398082191856</c:v>
                </c:pt>
                <c:pt idx="51">
                  <c:v>0.28635097854964087</c:v>
                </c:pt>
                <c:pt idx="52">
                  <c:v>0.29127406678405909</c:v>
                </c:pt>
                <c:pt idx="53">
                  <c:v>0.2961972125305119</c:v>
                </c:pt>
                <c:pt idx="54">
                  <c:v>0.3011767646791309</c:v>
                </c:pt>
                <c:pt idx="55">
                  <c:v>0.3016985386472143</c:v>
                </c:pt>
                <c:pt idx="56">
                  <c:v>0.31072551081695055</c:v>
                </c:pt>
                <c:pt idx="57">
                  <c:v>0.30844711634872002</c:v>
                </c:pt>
                <c:pt idx="58">
                  <c:v>0.31317006009270376</c:v>
                </c:pt>
                <c:pt idx="59">
                  <c:v>0.31237315667005083</c:v>
                </c:pt>
                <c:pt idx="60">
                  <c:v>0.31833898081590151</c:v>
                </c:pt>
                <c:pt idx="61">
                  <c:v>0.3235656553187598</c:v>
                </c:pt>
                <c:pt idx="62">
                  <c:v>0.32708330765519544</c:v>
                </c:pt>
                <c:pt idx="63">
                  <c:v>0.33411299898606284</c:v>
                </c:pt>
                <c:pt idx="64">
                  <c:v>0.33702754991307249</c:v>
                </c:pt>
                <c:pt idx="65">
                  <c:v>0.34332797708021645</c:v>
                </c:pt>
                <c:pt idx="66">
                  <c:v>0.33557079699287551</c:v>
                </c:pt>
                <c:pt idx="67">
                  <c:v>0.33874438052843125</c:v>
                </c:pt>
                <c:pt idx="68">
                  <c:v>0.34248910238920827</c:v>
                </c:pt>
                <c:pt idx="69">
                  <c:v>0.35336562959533691</c:v>
                </c:pt>
                <c:pt idx="70">
                  <c:v>0.36371994064975621</c:v>
                </c:pt>
                <c:pt idx="71">
                  <c:v>0.3693122371690335</c:v>
                </c:pt>
                <c:pt idx="72">
                  <c:v>0.37592720474377939</c:v>
                </c:pt>
                <c:pt idx="73">
                  <c:v>0.37702451907782997</c:v>
                </c:pt>
                <c:pt idx="74">
                  <c:v>0.36691348601903928</c:v>
                </c:pt>
                <c:pt idx="75">
                  <c:v>0.3534093460831208</c:v>
                </c:pt>
                <c:pt idx="76">
                  <c:v>0.35286220615931696</c:v>
                </c:pt>
                <c:pt idx="77">
                  <c:v>0.34964418442029888</c:v>
                </c:pt>
                <c:pt idx="78">
                  <c:v>0.35252005066535219</c:v>
                </c:pt>
                <c:pt idx="79">
                  <c:v>0.33804617767979506</c:v>
                </c:pt>
                <c:pt idx="80">
                  <c:v>0.334742169209992</c:v>
                </c:pt>
                <c:pt idx="81">
                  <c:v>0.33398698682977201</c:v>
                </c:pt>
                <c:pt idx="82">
                  <c:v>0.33183629517790547</c:v>
                </c:pt>
                <c:pt idx="83">
                  <c:v>0.32722016128561449</c:v>
                </c:pt>
                <c:pt idx="84">
                  <c:v>0.32069003532591844</c:v>
                </c:pt>
                <c:pt idx="85">
                  <c:v>0.31488410374864495</c:v>
                </c:pt>
                <c:pt idx="86">
                  <c:v>0.3131283713747931</c:v>
                </c:pt>
                <c:pt idx="87">
                  <c:v>0.30832437918571665</c:v>
                </c:pt>
                <c:pt idx="88">
                  <c:v>0.3149601969492033</c:v>
                </c:pt>
                <c:pt idx="89">
                  <c:v>0.31332499914211531</c:v>
                </c:pt>
                <c:pt idx="90">
                  <c:v>0.31071223695584349</c:v>
                </c:pt>
                <c:pt idx="91">
                  <c:v>0.30341001219010655</c:v>
                </c:pt>
                <c:pt idx="92">
                  <c:v>0.30168007919883066</c:v>
                </c:pt>
                <c:pt idx="93">
                  <c:v>0.29540843203764311</c:v>
                </c:pt>
                <c:pt idx="94">
                  <c:v>0.28435818743072361</c:v>
                </c:pt>
                <c:pt idx="95">
                  <c:v>0.25508287307962429</c:v>
                </c:pt>
                <c:pt idx="96">
                  <c:v>0.24704740045982121</c:v>
                </c:pt>
                <c:pt idx="97">
                  <c:v>0.24190837290010647</c:v>
                </c:pt>
                <c:pt idx="98">
                  <c:v>0.24259525914939228</c:v>
                </c:pt>
                <c:pt idx="99">
                  <c:v>0.23676252653144569</c:v>
                </c:pt>
                <c:pt idx="100">
                  <c:v>0.24965006849634275</c:v>
                </c:pt>
                <c:pt idx="101">
                  <c:v>0.25113805274080292</c:v>
                </c:pt>
                <c:pt idx="102">
                  <c:v>0.2531317492798284</c:v>
                </c:pt>
                <c:pt idx="103">
                  <c:v>0.25745285265655049</c:v>
                </c:pt>
              </c:numCache>
            </c:numRef>
          </c:val>
          <c:smooth val="0"/>
          <c:extLst>
            <c:ext xmlns:c16="http://schemas.microsoft.com/office/drawing/2014/chart" uri="{C3380CC4-5D6E-409C-BE32-E72D297353CC}">
              <c16:uniqueId val="{00000000-676D-494C-9081-202D0DDB800E}"/>
            </c:ext>
          </c:extLst>
        </c:ser>
        <c:ser>
          <c:idx val="0"/>
          <c:order val="1"/>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DataFig2!$B$3:$B$106</c:f>
              <c:numCache>
                <c:formatCode>0.0%</c:formatCode>
                <c:ptCount val="104"/>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1-676D-494C-9081-202D0DDB800E}"/>
            </c:ext>
          </c:extLst>
        </c:ser>
        <c:ser>
          <c:idx val="2"/>
          <c:order val="2"/>
          <c:tx>
            <c:strRef>
              <c:f>DataFig2!$Q$2</c:f>
              <c:strCache>
                <c:ptCount val="1"/>
                <c:pt idx="0">
                  <c:v>SCF+Forbes (tax units)</c:v>
                </c:pt>
              </c:strCache>
            </c:strRef>
          </c:tx>
          <c:spPr>
            <a:ln w="31750">
              <a:solidFill>
                <a:srgbClr val="FF0000"/>
              </a:solidFill>
            </a:ln>
          </c:spPr>
          <c:marker>
            <c:symbol val="diamond"/>
            <c:size val="10"/>
            <c:spPr>
              <a:solidFill>
                <a:sysClr val="window" lastClr="FFFFFF"/>
              </a:solidFill>
              <a:ln w="19050">
                <a:solidFill>
                  <a:srgbClr val="FF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DataFig2!$Q$3:$Q$106</c:f>
              <c:numCache>
                <c:formatCode>General</c:formatCode>
                <c:ptCount val="104"/>
                <c:pt idx="76" formatCode="0.0%">
                  <c:v>0.32464250000000006</c:v>
                </c:pt>
                <c:pt idx="79" formatCode="0.0%">
                  <c:v>0.32624249999999999</c:v>
                </c:pt>
                <c:pt idx="82" formatCode="0.0%">
                  <c:v>0.31670730000000014</c:v>
                </c:pt>
                <c:pt idx="85" formatCode="0.0%">
                  <c:v>0.30847340000000012</c:v>
                </c:pt>
                <c:pt idx="88" formatCode="0.0%">
                  <c:v>0.29816670000000001</c:v>
                </c:pt>
                <c:pt idx="91" formatCode="0.0%">
                  <c:v>0.30069400000000002</c:v>
                </c:pt>
                <c:pt idx="94" formatCode="0.0%">
                  <c:v>0.28066060000000004</c:v>
                </c:pt>
                <c:pt idx="97" formatCode="0.0%">
                  <c:v>0.25233929999999993</c:v>
                </c:pt>
                <c:pt idx="100" formatCode="0.0%">
                  <c:v>0.24549890000000008</c:v>
                </c:pt>
                <c:pt idx="103" formatCode="0.0%">
                  <c:v>0.22468359999999998</c:v>
                </c:pt>
              </c:numCache>
            </c:numRef>
          </c:val>
          <c:smooth val="0"/>
          <c:extLst>
            <c:ext xmlns:c16="http://schemas.microsoft.com/office/drawing/2014/chart" uri="{C3380CC4-5D6E-409C-BE32-E72D297353CC}">
              <c16:uniqueId val="{00000002-676D-494C-9081-202D0DDB800E}"/>
            </c:ext>
          </c:extLst>
        </c:ser>
        <c:ser>
          <c:idx val="1"/>
          <c:order val="3"/>
          <c:tx>
            <c:strRef>
              <c:f>DataFig2!$D$2</c:f>
              <c:strCache>
                <c:ptCount val="1"/>
                <c:pt idx="0">
                  <c:v>SCF+Forbes (tax units)</c:v>
                </c:pt>
              </c:strCache>
            </c:strRef>
          </c:tx>
          <c:spPr>
            <a:ln w="31750">
              <a:solidFill>
                <a:srgbClr val="FF0000"/>
              </a:solidFill>
            </a:ln>
          </c:spPr>
          <c:marker>
            <c:symbol val="diamond"/>
            <c:size val="10"/>
            <c:spPr>
              <a:solidFill>
                <a:srgbClr val="FF0000"/>
              </a:solidFill>
              <a:ln>
                <a:solidFill>
                  <a:srgbClr val="FF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DataFig2!$D$3:$D$106</c:f>
              <c:numCache>
                <c:formatCode>0.0%</c:formatCode>
                <c:ptCount val="104"/>
                <c:pt idx="76">
                  <c:v>0.1316252</c:v>
                </c:pt>
                <c:pt idx="79">
                  <c:v>0.13717799999999997</c:v>
                </c:pt>
                <c:pt idx="82">
                  <c:v>0.16151879999999999</c:v>
                </c:pt>
                <c:pt idx="85">
                  <c:v>0.15938230000000006</c:v>
                </c:pt>
                <c:pt idx="88">
                  <c:v>0.1394687</c:v>
                </c:pt>
                <c:pt idx="91">
                  <c:v>0.14986299999999997</c:v>
                </c:pt>
                <c:pt idx="94">
                  <c:v>0.16099529999999998</c:v>
                </c:pt>
                <c:pt idx="97">
                  <c:v>0.16206010000000001</c:v>
                </c:pt>
                <c:pt idx="100">
                  <c:v>0.17494439999999997</c:v>
                </c:pt>
                <c:pt idx="103">
                  <c:v>0.19345509999999996</c:v>
                </c:pt>
              </c:numCache>
            </c:numRef>
          </c:val>
          <c:smooth val="0"/>
          <c:extLst>
            <c:ext xmlns:c16="http://schemas.microsoft.com/office/drawing/2014/chart" uri="{C3380CC4-5D6E-409C-BE32-E72D297353CC}">
              <c16:uniqueId val="{00000003-676D-494C-9081-202D0DDB800E}"/>
            </c:ext>
          </c:extLst>
        </c:ser>
        <c:dLbls>
          <c:showLegendKey val="0"/>
          <c:showVal val="0"/>
          <c:showCatName val="0"/>
          <c:showSerName val="0"/>
          <c:showPercent val="0"/>
          <c:showBubbleSize val="0"/>
        </c:dLbls>
        <c:marker val="1"/>
        <c:smooth val="0"/>
        <c:axId val="-2108666904"/>
        <c:axId val="-2108063832"/>
      </c:lineChart>
      <c:catAx>
        <c:axId val="-210866690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08063832"/>
        <c:crosses val="autoZero"/>
        <c:auto val="1"/>
        <c:lblAlgn val="ctr"/>
        <c:lblOffset val="100"/>
        <c:tickLblSkip val="5"/>
        <c:tickMarkSkip val="5"/>
        <c:noMultiLvlLbl val="0"/>
      </c:catAx>
      <c:valAx>
        <c:axId val="-2108063832"/>
        <c:scaling>
          <c:orientation val="minMax"/>
          <c:max val="0.38"/>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08666904"/>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t>Interest rate by</a:t>
            </a:r>
            <a:r>
              <a:rPr lang="fr-FR" sz="2000" baseline="0"/>
              <a:t> wealth class, 2000-2016 </a:t>
            </a:r>
          </a:p>
          <a:p>
            <a:pPr>
              <a:defRPr/>
            </a:pPr>
            <a:endParaRPr lang="fr-FR" sz="2000"/>
          </a:p>
        </c:rich>
      </c:tx>
      <c:layout>
        <c:manualLayout>
          <c:xMode val="edge"/>
          <c:yMode val="edge"/>
          <c:x val="0.22613344998541801"/>
          <c:y val="4.4367248211620598E-3"/>
        </c:manualLayout>
      </c:layout>
      <c:overlay val="0"/>
    </c:title>
    <c:autoTitleDeleted val="0"/>
    <c:plotArea>
      <c:layout>
        <c:manualLayout>
          <c:layoutTarget val="inner"/>
          <c:xMode val="edge"/>
          <c:yMode val="edge"/>
          <c:x val="5.7609682123067898E-2"/>
          <c:y val="7.9758633112037403E-2"/>
          <c:w val="0.904172761738116"/>
          <c:h val="0.74762578697270698"/>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0107-B140-99FD-6F35EE276795}"/>
            </c:ext>
          </c:extLst>
        </c:ser>
        <c:ser>
          <c:idx val="0"/>
          <c:order val="1"/>
          <c:tx>
            <c:strRef>
              <c:f>DataFig3!$V$2</c:f>
              <c:strCache>
                <c:ptCount val="1"/>
                <c:pt idx="0">
                  <c:v>Moody AAA</c:v>
                </c:pt>
              </c:strCache>
            </c:strRef>
          </c:tx>
          <c:spPr>
            <a:ln>
              <a:solidFill>
                <a:srgbClr val="3366FF"/>
              </a:solidFill>
            </a:ln>
          </c:spPr>
          <c:marker>
            <c:spPr>
              <a:solidFill>
                <a:srgbClr val="3366FF"/>
              </a:solidFill>
              <a:ln>
                <a:solidFill>
                  <a:srgbClr val="3366FF"/>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DataFig3!$V$8:$V$24</c:f>
              <c:numCache>
                <c:formatCode>0.00%</c:formatCode>
                <c:ptCount val="17"/>
                <c:pt idx="0">
                  <c:v>7.6225000000000001E-2</c:v>
                </c:pt>
                <c:pt idx="1">
                  <c:v>7.0824999999999999E-2</c:v>
                </c:pt>
                <c:pt idx="2">
                  <c:v>6.4916666666666664E-2</c:v>
                </c:pt>
                <c:pt idx="3">
                  <c:v>5.6666666666666671E-2</c:v>
                </c:pt>
                <c:pt idx="4">
                  <c:v>5.6283333333333331E-2</c:v>
                </c:pt>
                <c:pt idx="5">
                  <c:v>5.2350000000000001E-2</c:v>
                </c:pt>
                <c:pt idx="6">
                  <c:v>5.5874999999999994E-2</c:v>
                </c:pt>
                <c:pt idx="7">
                  <c:v>5.5558333333333321E-2</c:v>
                </c:pt>
                <c:pt idx="8">
                  <c:v>5.6316666666666668E-2</c:v>
                </c:pt>
                <c:pt idx="9">
                  <c:v>5.3133333333333324E-2</c:v>
                </c:pt>
                <c:pt idx="10">
                  <c:v>4.9433333333333322E-2</c:v>
                </c:pt>
                <c:pt idx="11">
                  <c:v>4.6391666666666664E-2</c:v>
                </c:pt>
                <c:pt idx="12">
                  <c:v>3.6733333333333333E-2</c:v>
                </c:pt>
                <c:pt idx="13">
                  <c:v>4.2350000000000006E-2</c:v>
                </c:pt>
                <c:pt idx="14">
                  <c:v>4.1625000000000002E-2</c:v>
                </c:pt>
                <c:pt idx="15">
                  <c:v>3.8866666666666674E-2</c:v>
                </c:pt>
                <c:pt idx="16">
                  <c:v>3.6658333333333334E-2</c:v>
                </c:pt>
              </c:numCache>
            </c:numRef>
          </c:val>
          <c:smooth val="0"/>
          <c:extLst>
            <c:ext xmlns:c16="http://schemas.microsoft.com/office/drawing/2014/chart" uri="{C3380CC4-5D6E-409C-BE32-E72D297353CC}">
              <c16:uniqueId val="{00000001-0107-B140-99FD-6F35EE276795}"/>
            </c:ext>
          </c:extLst>
        </c:ser>
        <c:ser>
          <c:idx val="6"/>
          <c:order val="2"/>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DataFig3!$Q$8:$Q$19</c:f>
              <c:numCache>
                <c:formatCode>0.0%</c:formatCode>
                <c:ptCount val="12"/>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0107-B140-99FD-6F35EE276795}"/>
            </c:ext>
          </c:extLst>
        </c:ser>
        <c:ser>
          <c:idx val="7"/>
          <c:order val="3"/>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0107-B140-99FD-6F35EE276795}"/>
            </c:ext>
          </c:extLst>
        </c:ser>
        <c:ser>
          <c:idx val="5"/>
          <c:order val="4"/>
          <c:tx>
            <c:strRef>
              <c:f>DataFig3!$X$2</c:f>
              <c:strCache>
                <c:ptCount val="1"/>
                <c:pt idx="0">
                  <c:v>SCF all</c:v>
                </c:pt>
              </c:strCache>
            </c:strRef>
          </c:tx>
          <c:spPr>
            <a:ln w="38100">
              <a:solidFill>
                <a:srgbClr val="FF0000"/>
              </a:solidFill>
              <a:prstDash val="solid"/>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DataFig3!$X$8:$X$24</c:f>
              <c:numCache>
                <c:formatCode>0.00%</c:formatCode>
                <c:ptCount val="17"/>
                <c:pt idx="1">
                  <c:v>3.7499999999999999E-2</c:v>
                </c:pt>
                <c:pt idx="4">
                  <c:v>2.2100000000000002E-2</c:v>
                </c:pt>
                <c:pt idx="7">
                  <c:v>2.5700000000000001E-2</c:v>
                </c:pt>
                <c:pt idx="10">
                  <c:v>1.9900000000000001E-2</c:v>
                </c:pt>
                <c:pt idx="13">
                  <c:v>1.37E-2</c:v>
                </c:pt>
                <c:pt idx="16">
                  <c:v>1.11E-2</c:v>
                </c:pt>
              </c:numCache>
            </c:numRef>
          </c:val>
          <c:smooth val="0"/>
          <c:extLst>
            <c:ext xmlns:c16="http://schemas.microsoft.com/office/drawing/2014/chart" uri="{C3380CC4-5D6E-409C-BE32-E72D297353CC}">
              <c16:uniqueId val="{00000004-0107-B140-99FD-6F35EE276795}"/>
            </c:ext>
          </c:extLst>
        </c:ser>
        <c:ser>
          <c:idx val="3"/>
          <c:order val="5"/>
          <c:tx>
            <c:strRef>
              <c:f>DataFig3!$Y$2</c:f>
              <c:strCache>
                <c:ptCount val="1"/>
                <c:pt idx="0">
                  <c:v>SCF top 1%</c:v>
                </c:pt>
              </c:strCache>
            </c:strRef>
          </c:tx>
          <c:spPr>
            <a:ln w="38100">
              <a:solidFill>
                <a:srgbClr val="FF0000"/>
              </a:solidFill>
              <a:prstDash val="dash"/>
            </a:ln>
            <a:effectLst/>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DataFig3!$Y$8:$Y$24</c:f>
              <c:numCache>
                <c:formatCode>0.00%</c:formatCode>
                <c:ptCount val="17"/>
                <c:pt idx="1">
                  <c:v>4.1700000000000001E-2</c:v>
                </c:pt>
                <c:pt idx="4">
                  <c:v>2.69E-2</c:v>
                </c:pt>
                <c:pt idx="7">
                  <c:v>3.5799999999999998E-2</c:v>
                </c:pt>
                <c:pt idx="10">
                  <c:v>2.3199999999999998E-2</c:v>
                </c:pt>
                <c:pt idx="13">
                  <c:v>1.9099999999999999E-2</c:v>
                </c:pt>
                <c:pt idx="16">
                  <c:v>1.67E-2</c:v>
                </c:pt>
              </c:numCache>
            </c:numRef>
          </c:val>
          <c:smooth val="0"/>
          <c:extLst>
            <c:ext xmlns:c16="http://schemas.microsoft.com/office/drawing/2014/chart" uri="{C3380CC4-5D6E-409C-BE32-E72D297353CC}">
              <c16:uniqueId val="{00000005-0107-B140-99FD-6F35EE276795}"/>
            </c:ext>
          </c:extLst>
        </c:ser>
        <c:ser>
          <c:idx val="4"/>
          <c:order val="6"/>
          <c:tx>
            <c:strRef>
              <c:f>DataFig3!$Z$2</c:f>
              <c:strCache>
                <c:ptCount val="1"/>
                <c:pt idx="0">
                  <c:v>SCF top 0.1%</c:v>
                </c:pt>
              </c:strCache>
            </c:strRef>
          </c:tx>
          <c:spPr>
            <a:ln w="38100">
              <a:solidFill>
                <a:srgbClr val="FF0000"/>
              </a:solidFill>
              <a:prstDash val="sysDot"/>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DataFig3!$Z$8:$Z$24</c:f>
              <c:numCache>
                <c:formatCode>0.00%</c:formatCode>
                <c:ptCount val="17"/>
                <c:pt idx="1">
                  <c:v>2.86E-2</c:v>
                </c:pt>
                <c:pt idx="4">
                  <c:v>2.75E-2</c:v>
                </c:pt>
                <c:pt idx="7">
                  <c:v>3.1300000000000001E-2</c:v>
                </c:pt>
                <c:pt idx="10">
                  <c:v>2.5700000000000001E-2</c:v>
                </c:pt>
                <c:pt idx="13">
                  <c:v>2.07E-2</c:v>
                </c:pt>
                <c:pt idx="16">
                  <c:v>2.5000000000000001E-2</c:v>
                </c:pt>
              </c:numCache>
            </c:numRef>
          </c:val>
          <c:smooth val="0"/>
          <c:extLst>
            <c:ext xmlns:c16="http://schemas.microsoft.com/office/drawing/2014/chart" uri="{C3380CC4-5D6E-409C-BE32-E72D297353CC}">
              <c16:uniqueId val="{00000006-0107-B140-99FD-6F35EE276795}"/>
            </c:ext>
          </c:extLst>
        </c:ser>
        <c:dLbls>
          <c:showLegendKey val="0"/>
          <c:showVal val="0"/>
          <c:showCatName val="0"/>
          <c:showSerName val="0"/>
          <c:showPercent val="0"/>
          <c:showBubbleSize val="0"/>
        </c:dLbls>
        <c:smooth val="0"/>
        <c:axId val="-2107715688"/>
        <c:axId val="-2107719192"/>
      </c:lineChart>
      <c:catAx>
        <c:axId val="-2107715688"/>
        <c:scaling>
          <c:orientation val="minMax"/>
        </c:scaling>
        <c:delete val="0"/>
        <c:axPos val="b"/>
        <c:numFmt formatCode="General" sourceLinked="1"/>
        <c:majorTickMark val="out"/>
        <c:minorTickMark val="none"/>
        <c:tickLblPos val="nextTo"/>
        <c:crossAx val="-2107719192"/>
        <c:crosses val="autoZero"/>
        <c:auto val="1"/>
        <c:lblAlgn val="ctr"/>
        <c:lblOffset val="100"/>
        <c:tickLblSkip val="3"/>
        <c:tickMarkSkip val="3"/>
        <c:noMultiLvlLbl val="0"/>
      </c:catAx>
      <c:valAx>
        <c:axId val="-2107719192"/>
        <c:scaling>
          <c:orientation val="minMax"/>
          <c:max val="0.08"/>
        </c:scaling>
        <c:delete val="0"/>
        <c:axPos val="l"/>
        <c:majorGridlines>
          <c:spPr>
            <a:ln>
              <a:solidFill>
                <a:schemeClr val="bg1">
                  <a:lumMod val="75000"/>
                </a:schemeClr>
              </a:solidFill>
            </a:ln>
          </c:spPr>
        </c:majorGridlines>
        <c:numFmt formatCode="0%" sourceLinked="0"/>
        <c:majorTickMark val="none"/>
        <c:minorTickMark val="none"/>
        <c:tickLblPos val="nextTo"/>
        <c:crossAx val="-2107715688"/>
        <c:crosses val="autoZero"/>
        <c:crossBetween val="midCat"/>
      </c:valAx>
      <c:spPr>
        <a:noFill/>
        <a:ln w="25400">
          <a:noFill/>
        </a:ln>
      </c:spPr>
    </c:plotArea>
    <c:legend>
      <c:legendPos val="r"/>
      <c:layout>
        <c:manualLayout>
          <c:xMode val="edge"/>
          <c:yMode val="edge"/>
          <c:x val="0.24373076698745999"/>
          <c:y val="6.2185168030466802E-2"/>
          <c:w val="0.69511566054243201"/>
          <c:h val="0.23930025903624799"/>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Interest rate on fixed-income</a:t>
            </a:r>
            <a:r>
              <a:rPr lang="fr-FR" baseline="0"/>
              <a:t> claims</a:t>
            </a:r>
            <a:endParaRPr lang="fr-FR"/>
          </a:p>
        </c:rich>
      </c:tx>
      <c:layout>
        <c:manualLayout>
          <c:xMode val="edge"/>
          <c:yMode val="edge"/>
          <c:x val="0.24849098862642199"/>
          <c:y val="0"/>
        </c:manualLayout>
      </c:layout>
      <c:overlay val="0"/>
    </c:title>
    <c:autoTitleDeleted val="0"/>
    <c:plotArea>
      <c:layout>
        <c:manualLayout>
          <c:layoutTarget val="inner"/>
          <c:xMode val="edge"/>
          <c:yMode val="edge"/>
          <c:x val="5.7609682123067898E-2"/>
          <c:y val="6.8865386924673602E-2"/>
          <c:w val="0.904172761738116"/>
          <c:h val="0.85002230113392696"/>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3A99-484C-83B3-B79FEB953EED}"/>
            </c:ext>
          </c:extLst>
        </c:ser>
        <c:ser>
          <c:idx val="6"/>
          <c:order val="1"/>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DataFig3!$Q$8:$Q$19</c:f>
              <c:numCache>
                <c:formatCode>0.0%</c:formatCode>
                <c:ptCount val="12"/>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3A99-484C-83B3-B79FEB953EED}"/>
            </c:ext>
          </c:extLst>
        </c:ser>
        <c:ser>
          <c:idx val="7"/>
          <c:order val="2"/>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3A99-484C-83B3-B79FEB953EED}"/>
            </c:ext>
          </c:extLst>
        </c:ser>
        <c:dLbls>
          <c:showLegendKey val="0"/>
          <c:showVal val="0"/>
          <c:showCatName val="0"/>
          <c:showSerName val="0"/>
          <c:showPercent val="0"/>
          <c:showBubbleSize val="0"/>
        </c:dLbls>
        <c:smooth val="0"/>
        <c:axId val="-2046408552"/>
        <c:axId val="-2046405512"/>
      </c:lineChart>
      <c:catAx>
        <c:axId val="-2046408552"/>
        <c:scaling>
          <c:orientation val="minMax"/>
        </c:scaling>
        <c:delete val="0"/>
        <c:axPos val="b"/>
        <c:numFmt formatCode="General" sourceLinked="1"/>
        <c:majorTickMark val="out"/>
        <c:minorTickMark val="none"/>
        <c:tickLblPos val="nextTo"/>
        <c:crossAx val="-2046405512"/>
        <c:crosses val="autoZero"/>
        <c:auto val="1"/>
        <c:lblAlgn val="ctr"/>
        <c:lblOffset val="100"/>
        <c:tickLblSkip val="3"/>
        <c:tickMarkSkip val="3"/>
        <c:noMultiLvlLbl val="0"/>
      </c:catAx>
      <c:valAx>
        <c:axId val="-2046405512"/>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2046408552"/>
        <c:crosses val="autoZero"/>
        <c:crossBetween val="midCat"/>
      </c:valAx>
      <c:spPr>
        <a:noFill/>
        <a:ln w="25400">
          <a:noFill/>
        </a:ln>
      </c:spPr>
    </c:plotArea>
    <c:legend>
      <c:legendPos val="r"/>
      <c:layout>
        <c:manualLayout>
          <c:xMode val="edge"/>
          <c:yMode val="edge"/>
          <c:x val="0.22447150772820099"/>
          <c:y val="8.1793011167721696E-2"/>
          <c:w val="0.69956010498687604"/>
          <c:h val="0.160868886487228"/>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Interest rate on fixed-income</a:t>
            </a:r>
            <a:r>
              <a:rPr lang="fr-FR" baseline="0"/>
              <a:t> claims</a:t>
            </a:r>
            <a:endParaRPr lang="fr-FR"/>
          </a:p>
        </c:rich>
      </c:tx>
      <c:layout>
        <c:manualLayout>
          <c:xMode val="edge"/>
          <c:yMode val="edge"/>
          <c:x val="0.24849098862642199"/>
          <c:y val="0"/>
        </c:manualLayout>
      </c:layout>
      <c:overlay val="0"/>
    </c:title>
    <c:autoTitleDeleted val="0"/>
    <c:plotArea>
      <c:layout>
        <c:manualLayout>
          <c:layoutTarget val="inner"/>
          <c:xMode val="edge"/>
          <c:yMode val="edge"/>
          <c:x val="5.7609682123067898E-2"/>
          <c:y val="6.8865386924673602E-2"/>
          <c:w val="0.904172761738116"/>
          <c:h val="0.85002230113392696"/>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3A99-484C-83B3-B79FEB953EED}"/>
            </c:ext>
          </c:extLst>
        </c:ser>
        <c:ser>
          <c:idx val="6"/>
          <c:order val="1"/>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DataFig3!$Q$8:$Q$19</c:f>
              <c:numCache>
                <c:formatCode>0.0%</c:formatCode>
                <c:ptCount val="12"/>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3A99-484C-83B3-B79FEB953EED}"/>
            </c:ext>
          </c:extLst>
        </c:ser>
        <c:ser>
          <c:idx val="7"/>
          <c:order val="2"/>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3A99-484C-83B3-B79FEB953EED}"/>
            </c:ext>
          </c:extLst>
        </c:ser>
        <c:ser>
          <c:idx val="5"/>
          <c:order val="3"/>
          <c:tx>
            <c:strRef>
              <c:f>DataFig3!$X$2</c:f>
              <c:strCache>
                <c:ptCount val="1"/>
                <c:pt idx="0">
                  <c:v>SCF all</c:v>
                </c:pt>
              </c:strCache>
            </c:strRef>
          </c:tx>
          <c:spPr>
            <a:ln w="38100">
              <a:solidFill>
                <a:srgbClr val="FF0000"/>
              </a:solidFill>
              <a:prstDash val="solid"/>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DataFig3!$X$8:$X$24</c:f>
              <c:numCache>
                <c:formatCode>0.00%</c:formatCode>
                <c:ptCount val="17"/>
                <c:pt idx="1">
                  <c:v>3.7499999999999999E-2</c:v>
                </c:pt>
                <c:pt idx="4">
                  <c:v>2.2100000000000002E-2</c:v>
                </c:pt>
                <c:pt idx="7">
                  <c:v>2.5700000000000001E-2</c:v>
                </c:pt>
                <c:pt idx="10">
                  <c:v>1.9900000000000001E-2</c:v>
                </c:pt>
                <c:pt idx="13">
                  <c:v>1.37E-2</c:v>
                </c:pt>
                <c:pt idx="16">
                  <c:v>1.11E-2</c:v>
                </c:pt>
              </c:numCache>
            </c:numRef>
          </c:val>
          <c:smooth val="0"/>
          <c:extLst>
            <c:ext xmlns:c16="http://schemas.microsoft.com/office/drawing/2014/chart" uri="{C3380CC4-5D6E-409C-BE32-E72D297353CC}">
              <c16:uniqueId val="{00000004-3A99-484C-83B3-B79FEB953EED}"/>
            </c:ext>
          </c:extLst>
        </c:ser>
        <c:ser>
          <c:idx val="3"/>
          <c:order val="4"/>
          <c:tx>
            <c:strRef>
              <c:f>DataFig3!$Y$2</c:f>
              <c:strCache>
                <c:ptCount val="1"/>
                <c:pt idx="0">
                  <c:v>SCF top 1%</c:v>
                </c:pt>
              </c:strCache>
            </c:strRef>
          </c:tx>
          <c:spPr>
            <a:ln w="38100">
              <a:solidFill>
                <a:srgbClr val="FF0000"/>
              </a:solidFill>
              <a:prstDash val="dash"/>
            </a:ln>
            <a:effectLst/>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DataFig3!$Y$8:$Y$24</c:f>
              <c:numCache>
                <c:formatCode>0.00%</c:formatCode>
                <c:ptCount val="17"/>
                <c:pt idx="1">
                  <c:v>4.1700000000000001E-2</c:v>
                </c:pt>
                <c:pt idx="4">
                  <c:v>2.69E-2</c:v>
                </c:pt>
                <c:pt idx="7">
                  <c:v>3.5799999999999998E-2</c:v>
                </c:pt>
                <c:pt idx="10">
                  <c:v>2.3199999999999998E-2</c:v>
                </c:pt>
                <c:pt idx="13">
                  <c:v>1.9099999999999999E-2</c:v>
                </c:pt>
                <c:pt idx="16">
                  <c:v>1.67E-2</c:v>
                </c:pt>
              </c:numCache>
            </c:numRef>
          </c:val>
          <c:smooth val="0"/>
          <c:extLst>
            <c:ext xmlns:c16="http://schemas.microsoft.com/office/drawing/2014/chart" uri="{C3380CC4-5D6E-409C-BE32-E72D297353CC}">
              <c16:uniqueId val="{00000005-3A99-484C-83B3-B79FEB953EED}"/>
            </c:ext>
          </c:extLst>
        </c:ser>
        <c:dLbls>
          <c:showLegendKey val="0"/>
          <c:showVal val="0"/>
          <c:showCatName val="0"/>
          <c:showSerName val="0"/>
          <c:showPercent val="0"/>
          <c:showBubbleSize val="0"/>
        </c:dLbls>
        <c:smooth val="0"/>
        <c:axId val="-2115557240"/>
        <c:axId val="-2115586904"/>
      </c:lineChart>
      <c:catAx>
        <c:axId val="-2115557240"/>
        <c:scaling>
          <c:orientation val="minMax"/>
        </c:scaling>
        <c:delete val="0"/>
        <c:axPos val="b"/>
        <c:numFmt formatCode="General" sourceLinked="1"/>
        <c:majorTickMark val="out"/>
        <c:minorTickMark val="none"/>
        <c:tickLblPos val="nextTo"/>
        <c:crossAx val="-2115586904"/>
        <c:crosses val="autoZero"/>
        <c:auto val="1"/>
        <c:lblAlgn val="ctr"/>
        <c:lblOffset val="100"/>
        <c:tickLblSkip val="3"/>
        <c:tickMarkSkip val="3"/>
        <c:noMultiLvlLbl val="0"/>
      </c:catAx>
      <c:valAx>
        <c:axId val="-2115586904"/>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2115557240"/>
        <c:crosses val="autoZero"/>
        <c:crossBetween val="midCat"/>
      </c:valAx>
      <c:spPr>
        <a:noFill/>
        <a:ln w="25400">
          <a:noFill/>
        </a:ln>
      </c:spPr>
    </c:plotArea>
    <c:legend>
      <c:legendPos val="r"/>
      <c:layout>
        <c:manualLayout>
          <c:xMode val="edge"/>
          <c:yMode val="edge"/>
          <c:x val="0.22447150772820099"/>
          <c:y val="8.1793011167721696E-2"/>
          <c:w val="0.69956010498687604"/>
          <c:h val="0.160868886487228"/>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910290524029302E-2"/>
          <c:y val="7.1719278868421998E-2"/>
          <c:w val="0.92305522671734996"/>
          <c:h val="0.78868778280542995"/>
        </c:manualLayout>
      </c:layout>
      <c:lineChart>
        <c:grouping val="standard"/>
        <c:varyColors val="0"/>
        <c:ser>
          <c:idx val="3"/>
          <c:order val="0"/>
          <c:tx>
            <c:strRef>
              <c:f>DataFig2!$F$2</c:f>
              <c:strCache>
                <c:ptCount val="1"/>
                <c:pt idx="0">
                  <c:v>Estate multiplier (raw)</c:v>
                </c:pt>
              </c:strCache>
            </c:strRef>
          </c:tx>
          <c:spPr>
            <a:ln w="19050">
              <a:solidFill>
                <a:srgbClr val="3366FF"/>
              </a:solidFill>
            </a:ln>
          </c:spPr>
          <c:marker>
            <c:symbol val="triangle"/>
            <c:size val="8"/>
            <c:spPr>
              <a:solidFill>
                <a:sysClr val="window" lastClr="FFFFFF"/>
              </a:solidFill>
              <a:ln>
                <a:solidFill>
                  <a:srgbClr val="3366FF"/>
                </a:solidFill>
              </a:ln>
            </c:spPr>
          </c:marker>
          <c:val>
            <c:numRef>
              <c:f>DataFig2!$J$3:$J$106</c:f>
              <c:numCache>
                <c:formatCode>0.0%</c:formatCode>
                <c:ptCount val="104"/>
                <c:pt idx="3">
                  <c:v>0.21182821373190647</c:v>
                </c:pt>
                <c:pt idx="4">
                  <c:v>0.1947535594778336</c:v>
                </c:pt>
                <c:pt idx="5">
                  <c:v>0.2026085498765943</c:v>
                </c:pt>
                <c:pt idx="6">
                  <c:v>0.22663759054345456</c:v>
                </c:pt>
                <c:pt idx="7">
                  <c:v>0.20681607640051583</c:v>
                </c:pt>
                <c:pt idx="8">
                  <c:v>0.177606230450709</c:v>
                </c:pt>
                <c:pt idx="9">
                  <c:v>0.17747587858392161</c:v>
                </c:pt>
                <c:pt idx="10">
                  <c:v>0.18035104013676725</c:v>
                </c:pt>
                <c:pt idx="11">
                  <c:v>0.19217127346160287</c:v>
                </c:pt>
                <c:pt idx="12">
                  <c:v>0.18656846912250719</c:v>
                </c:pt>
                <c:pt idx="13">
                  <c:v>0.18603017175531908</c:v>
                </c:pt>
                <c:pt idx="14">
                  <c:v>0.21496840575546849</c:v>
                </c:pt>
                <c:pt idx="15">
                  <c:v>0.1989660574818351</c:v>
                </c:pt>
                <c:pt idx="16">
                  <c:v>0.21000694617901752</c:v>
                </c:pt>
                <c:pt idx="17">
                  <c:v>0.23127025729731437</c:v>
                </c:pt>
                <c:pt idx="18">
                  <c:v>0.19010277653408555</c:v>
                </c:pt>
                <c:pt idx="19">
                  <c:v>0.14821019925725556</c:v>
                </c:pt>
                <c:pt idx="20">
                  <c:v>0.1640814152260188</c:v>
                </c:pt>
                <c:pt idx="21">
                  <c:v>0.15065266094109908</c:v>
                </c:pt>
                <c:pt idx="22">
                  <c:v>0.15121865942380014</c:v>
                </c:pt>
                <c:pt idx="23">
                  <c:v>0.16805870962274741</c:v>
                </c:pt>
                <c:pt idx="24">
                  <c:v>0.1435136882190039</c:v>
                </c:pt>
                <c:pt idx="25">
                  <c:v>0.14271136755838509</c:v>
                </c:pt>
                <c:pt idx="26">
                  <c:v>0.13319467663676979</c:v>
                </c:pt>
                <c:pt idx="27">
                  <c:v>0.12548911566179824</c:v>
                </c:pt>
                <c:pt idx="28">
                  <c:v>0.12475731805975139</c:v>
                </c:pt>
                <c:pt idx="29">
                  <c:v>0.11435329708240126</c:v>
                </c:pt>
                <c:pt idx="30">
                  <c:v>0.11097246372235148</c:v>
                </c:pt>
                <c:pt idx="31">
                  <c:v>0.11561453859146981</c:v>
                </c:pt>
                <c:pt idx="32">
                  <c:v>0.10704531759149397</c:v>
                </c:pt>
                <c:pt idx="33">
                  <c:v>0.10450684392034203</c:v>
                </c:pt>
                <c:pt idx="34">
                  <c:v>0.10415503350747692</c:v>
                </c:pt>
                <c:pt idx="35">
                  <c:v>9.5894195219824799E-2</c:v>
                </c:pt>
                <c:pt idx="36">
                  <c:v>9.1675820639520789E-2</c:v>
                </c:pt>
                <c:pt idx="37">
                  <c:v>9.371833505520212E-2</c:v>
                </c:pt>
                <c:pt idx="40">
                  <c:v>9.8913499611458316E-2</c:v>
                </c:pt>
                <c:pt idx="41">
                  <c:v>9.7588729789328824E-2</c:v>
                </c:pt>
                <c:pt idx="43">
                  <c:v>0.10666774368583797</c:v>
                </c:pt>
                <c:pt idx="45">
                  <c:v>0.1025617676165603</c:v>
                </c:pt>
                <c:pt idx="47">
                  <c:v>0.1073147513938891</c:v>
                </c:pt>
                <c:pt idx="49">
                  <c:v>0.10509239320127793</c:v>
                </c:pt>
                <c:pt idx="52">
                  <c:v>0.11138162637824391</c:v>
                </c:pt>
                <c:pt idx="56">
                  <c:v>0.10134815923214387</c:v>
                </c:pt>
                <c:pt idx="59">
                  <c:v>0.10037684386219488</c:v>
                </c:pt>
                <c:pt idx="63">
                  <c:v>7.7232926516130604E-2</c:v>
                </c:pt>
                <c:pt idx="68">
                  <c:v>7.7726786830552674E-2</c:v>
                </c:pt>
                <c:pt idx="69">
                  <c:v>7.8301819300812564E-2</c:v>
                </c:pt>
                <c:pt idx="70">
                  <c:v>9.1233038969616709E-2</c:v>
                </c:pt>
                <c:pt idx="71">
                  <c:v>9.3526438238784662E-2</c:v>
                </c:pt>
                <c:pt idx="72">
                  <c:v>0.10510393866594732</c:v>
                </c:pt>
                <c:pt idx="73">
                  <c:v>0.10782557607650003</c:v>
                </c:pt>
                <c:pt idx="74">
                  <c:v>0.10515367373054565</c:v>
                </c:pt>
                <c:pt idx="75">
                  <c:v>0.10643742622734638</c:v>
                </c:pt>
                <c:pt idx="76">
                  <c:v>0.11286180850615259</c:v>
                </c:pt>
                <c:pt idx="77">
                  <c:v>0.10768899841181373</c:v>
                </c:pt>
                <c:pt idx="78">
                  <c:v>0.11190384748497917</c:v>
                </c:pt>
                <c:pt idx="79">
                  <c:v>0.11295167792823184</c:v>
                </c:pt>
                <c:pt idx="80">
                  <c:v>0.11108278804976184</c:v>
                </c:pt>
                <c:pt idx="81">
                  <c:v>0.1165302813305376</c:v>
                </c:pt>
                <c:pt idx="82">
                  <c:v>0.12204569269442589</c:v>
                </c:pt>
                <c:pt idx="83">
                  <c:v>0.12152775972173394</c:v>
                </c:pt>
                <c:pt idx="84">
                  <c:v>0.12079612992852315</c:v>
                </c:pt>
                <c:pt idx="85">
                  <c:v>0.129041657175542</c:v>
                </c:pt>
                <c:pt idx="86">
                  <c:v>0.13046608476243124</c:v>
                </c:pt>
                <c:pt idx="87">
                  <c:v>0.12741772529464207</c:v>
                </c:pt>
                <c:pt idx="88">
                  <c:v>0.14291907620200683</c:v>
                </c:pt>
                <c:pt idx="89">
                  <c:v>0.14555130469968952</c:v>
                </c:pt>
                <c:pt idx="90">
                  <c:v>0.13983831952539766</c:v>
                </c:pt>
                <c:pt idx="91">
                  <c:v>0.133067767649757</c:v>
                </c:pt>
                <c:pt idx="92">
                  <c:v>0.13730636053635892</c:v>
                </c:pt>
                <c:pt idx="93">
                  <c:v>0.13886427631537715</c:v>
                </c:pt>
                <c:pt idx="94">
                  <c:v>0.13448226120408496</c:v>
                </c:pt>
                <c:pt idx="95">
                  <c:v>0.13769633415417176</c:v>
                </c:pt>
                <c:pt idx="96">
                  <c:v>0.14761934103168878</c:v>
                </c:pt>
                <c:pt idx="98">
                  <c:v>0.16995964679355416</c:v>
                </c:pt>
                <c:pt idx="99">
                  <c:v>0.16102948083564148</c:v>
                </c:pt>
              </c:numCache>
            </c:numRef>
          </c:val>
          <c:smooth val="0"/>
          <c:extLst>
            <c:ext xmlns:c16="http://schemas.microsoft.com/office/drawing/2014/chart" uri="{C3380CC4-5D6E-409C-BE32-E72D297353CC}">
              <c16:uniqueId val="{00000000-6CCD-2844-903D-4AEEC15183E1}"/>
            </c:ext>
          </c:extLst>
        </c:ser>
        <c:ser>
          <c:idx val="0"/>
          <c:order val="1"/>
          <c:tx>
            <c:strRef>
              <c:f>DataFig2!$B$2</c:f>
              <c:strCache>
                <c:ptCount val="1"/>
                <c:pt idx="0">
                  <c:v>Capitalization (SZ updated by PSZ). Tax units.</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DataFig2!$B$3:$B$106</c:f>
              <c:numCache>
                <c:formatCode>0.0%</c:formatCode>
                <c:ptCount val="104"/>
                <c:pt idx="0">
                  <c:v>0.23328247640666205</c:v>
                </c:pt>
                <c:pt idx="1">
                  <c:v>0.22711338461329897</c:v>
                </c:pt>
                <c:pt idx="2">
                  <c:v>0.23846078978147769</c:v>
                </c:pt>
                <c:pt idx="3">
                  <c:v>0.25628508269732053</c:v>
                </c:pt>
                <c:pt idx="4">
                  <c:v>0.21605509730967043</c:v>
                </c:pt>
                <c:pt idx="5">
                  <c:v>0.16991326870644263</c:v>
                </c:pt>
                <c:pt idx="6">
                  <c:v>0.1770799972832135</c:v>
                </c:pt>
                <c:pt idx="7">
                  <c:v>0.13918518498828281</c:v>
                </c:pt>
                <c:pt idx="8">
                  <c:v>0.14810595866851911</c:v>
                </c:pt>
                <c:pt idx="9">
                  <c:v>0.17106730527479527</c:v>
                </c:pt>
                <c:pt idx="10">
                  <c:v>0.14575440615545215</c:v>
                </c:pt>
                <c:pt idx="11">
                  <c:v>0.15866579207855155</c:v>
                </c:pt>
                <c:pt idx="12">
                  <c:v>0.17602913752365162</c:v>
                </c:pt>
                <c:pt idx="13">
                  <c:v>0.18958212259611312</c:v>
                </c:pt>
                <c:pt idx="14">
                  <c:v>0.20673353897819888</c:v>
                </c:pt>
                <c:pt idx="15">
                  <c:v>0.23414550143942511</c:v>
                </c:pt>
                <c:pt idx="16">
                  <c:v>0.24319366031412501</c:v>
                </c:pt>
                <c:pt idx="17">
                  <c:v>0.19385823361060925</c:v>
                </c:pt>
                <c:pt idx="18">
                  <c:v>0.15884831694871271</c:v>
                </c:pt>
                <c:pt idx="19">
                  <c:v>0.16443584566868286</c:v>
                </c:pt>
                <c:pt idx="20">
                  <c:v>0.18314846021306289</c:v>
                </c:pt>
                <c:pt idx="21">
                  <c:v>0.1814531416173466</c:v>
                </c:pt>
                <c:pt idx="22">
                  <c:v>0.1804657188363383</c:v>
                </c:pt>
                <c:pt idx="23">
                  <c:v>0.18673899425090731</c:v>
                </c:pt>
                <c:pt idx="24">
                  <c:v>0.18744953687046892</c:v>
                </c:pt>
                <c:pt idx="25">
                  <c:v>0.1656995658941561</c:v>
                </c:pt>
                <c:pt idx="26">
                  <c:v>0.16604431004219217</c:v>
                </c:pt>
                <c:pt idx="27">
                  <c:v>0.15115523455554858</c:v>
                </c:pt>
                <c:pt idx="28">
                  <c:v>0.13023435911040884</c:v>
                </c:pt>
                <c:pt idx="29">
                  <c:v>0.12406570800557849</c:v>
                </c:pt>
                <c:pt idx="30">
                  <c:v>0.11877606818113808</c:v>
                </c:pt>
                <c:pt idx="31">
                  <c:v>0.10656666968583349</c:v>
                </c:pt>
                <c:pt idx="32">
                  <c:v>0.10474162340509068</c:v>
                </c:pt>
                <c:pt idx="33">
                  <c:v>9.7320141696458862E-2</c:v>
                </c:pt>
                <c:pt idx="34">
                  <c:v>9.6464524607844646E-2</c:v>
                </c:pt>
                <c:pt idx="35">
                  <c:v>9.5314402946335128E-2</c:v>
                </c:pt>
                <c:pt idx="36">
                  <c:v>9.2573446238238086E-2</c:v>
                </c:pt>
                <c:pt idx="37">
                  <c:v>9.8027292008245434E-2</c:v>
                </c:pt>
                <c:pt idx="38">
                  <c:v>9.2602830981169559E-2</c:v>
                </c:pt>
                <c:pt idx="39">
                  <c:v>9.1353000753724961E-2</c:v>
                </c:pt>
                <c:pt idx="40">
                  <c:v>8.6002569217767375E-2</c:v>
                </c:pt>
                <c:pt idx="41">
                  <c:v>8.8579197233935286E-2</c:v>
                </c:pt>
                <c:pt idx="42">
                  <c:v>9.2685637648697916E-2</c:v>
                </c:pt>
                <c:pt idx="43">
                  <c:v>9.3872967731250298E-2</c:v>
                </c:pt>
                <c:pt idx="44">
                  <c:v>9.1422795427498843E-2</c:v>
                </c:pt>
                <c:pt idx="45">
                  <c:v>8.9231040543739926E-2</c:v>
                </c:pt>
                <c:pt idx="46">
                  <c:v>9.1395587343885559E-2</c:v>
                </c:pt>
                <c:pt idx="47">
                  <c:v>9.4694823736877209E-2</c:v>
                </c:pt>
                <c:pt idx="48">
                  <c:v>9.6656750650301423E-2</c:v>
                </c:pt>
                <c:pt idx="49">
                  <c:v>9.4888680143141085E-2</c:v>
                </c:pt>
                <c:pt idx="50">
                  <c:v>9.3034964580333099E-2</c:v>
                </c:pt>
                <c:pt idx="51">
                  <c:v>9.1182190791104095E-2</c:v>
                </c:pt>
                <c:pt idx="52">
                  <c:v>9.2566441286797793E-2</c:v>
                </c:pt>
                <c:pt idx="53">
                  <c:v>9.395070795345134E-2</c:v>
                </c:pt>
                <c:pt idx="54">
                  <c:v>9.1304133204740665E-2</c:v>
                </c:pt>
                <c:pt idx="55">
                  <c:v>9.3707277060562977E-2</c:v>
                </c:pt>
                <c:pt idx="56">
                  <c:v>9.2431194431420796E-2</c:v>
                </c:pt>
                <c:pt idx="57">
                  <c:v>8.8930595701989718E-2</c:v>
                </c:pt>
                <c:pt idx="58">
                  <c:v>8.5676859808814759E-2</c:v>
                </c:pt>
                <c:pt idx="59">
                  <c:v>8.084544438604585E-2</c:v>
                </c:pt>
                <c:pt idx="60">
                  <c:v>7.5577635702186147E-2</c:v>
                </c:pt>
                <c:pt idx="61">
                  <c:v>7.3336177734419458E-2</c:v>
                </c:pt>
                <c:pt idx="62">
                  <c:v>7.029199271493615E-2</c:v>
                </c:pt>
                <c:pt idx="63">
                  <c:v>6.7906181208336691E-2</c:v>
                </c:pt>
                <c:pt idx="64">
                  <c:v>6.7385203042131539E-2</c:v>
                </c:pt>
                <c:pt idx="65">
                  <c:v>6.7928124625534506E-2</c:v>
                </c:pt>
                <c:pt idx="66">
                  <c:v>7.3237957138821447E-2</c:v>
                </c:pt>
                <c:pt idx="67">
                  <c:v>7.4562128522443441E-2</c:v>
                </c:pt>
                <c:pt idx="68">
                  <c:v>8.1891972259261772E-2</c:v>
                </c:pt>
                <c:pt idx="69">
                  <c:v>8.6964534682683448E-2</c:v>
                </c:pt>
                <c:pt idx="70">
                  <c:v>8.1724878080873697E-2</c:v>
                </c:pt>
                <c:pt idx="71">
                  <c:v>8.4904183280893289E-2</c:v>
                </c:pt>
                <c:pt idx="72">
                  <c:v>8.84636248979771E-2</c:v>
                </c:pt>
                <c:pt idx="73">
                  <c:v>8.3860183259299462E-2</c:v>
                </c:pt>
                <c:pt idx="74">
                  <c:v>9.5966737965709231E-2</c:v>
                </c:pt>
                <c:pt idx="75">
                  <c:v>0.11210743574847949</c:v>
                </c:pt>
                <c:pt idx="76">
                  <c:v>0.11094438179307504</c:v>
                </c:pt>
                <c:pt idx="77">
                  <c:v>0.1118342291047812</c:v>
                </c:pt>
                <c:pt idx="78">
                  <c:v>0.10674095914498168</c:v>
                </c:pt>
                <c:pt idx="79">
                  <c:v>0.11654614788774355</c:v>
                </c:pt>
                <c:pt idx="80">
                  <c:v>0.11857358168157417</c:v>
                </c:pt>
                <c:pt idx="81">
                  <c:v>0.11729324861656715</c:v>
                </c:pt>
                <c:pt idx="82">
                  <c:v>0.11946863744584499</c:v>
                </c:pt>
                <c:pt idx="83">
                  <c:v>0.1271937686284027</c:v>
                </c:pt>
                <c:pt idx="84">
                  <c:v>0.13558760029271408</c:v>
                </c:pt>
                <c:pt idx="85">
                  <c:v>0.14170849986874184</c:v>
                </c:pt>
                <c:pt idx="86">
                  <c:v>0.14577870464404311</c:v>
                </c:pt>
                <c:pt idx="87">
                  <c:v>0.15370295200973955</c:v>
                </c:pt>
                <c:pt idx="88">
                  <c:v>0.15241700826801566</c:v>
                </c:pt>
                <c:pt idx="89">
                  <c:v>0.14281969550811557</c:v>
                </c:pt>
                <c:pt idx="90">
                  <c:v>0.14467203684244773</c:v>
                </c:pt>
                <c:pt idx="91">
                  <c:v>0.15336915406094767</c:v>
                </c:pt>
                <c:pt idx="92">
                  <c:v>0.16030427958035678</c:v>
                </c:pt>
                <c:pt idx="93">
                  <c:v>0.16516293064199711</c:v>
                </c:pt>
                <c:pt idx="94">
                  <c:v>0.17468240110603914</c:v>
                </c:pt>
                <c:pt idx="95">
                  <c:v>0.18910611322521326</c:v>
                </c:pt>
                <c:pt idx="96">
                  <c:v>0.1904261489892865</c:v>
                </c:pt>
                <c:pt idx="97">
                  <c:v>0.20697067976663855</c:v>
                </c:pt>
                <c:pt idx="98">
                  <c:v>0.20094082440983713</c:v>
                </c:pt>
                <c:pt idx="99">
                  <c:v>0.21279789805750549</c:v>
                </c:pt>
                <c:pt idx="100">
                  <c:v>0.19949005596162539</c:v>
                </c:pt>
                <c:pt idx="101">
                  <c:v>0.20054356247757571</c:v>
                </c:pt>
                <c:pt idx="102">
                  <c:v>0.19942926549121198</c:v>
                </c:pt>
                <c:pt idx="103">
                  <c:v>0.19610738356232638</c:v>
                </c:pt>
              </c:numCache>
            </c:numRef>
          </c:val>
          <c:smooth val="0"/>
          <c:extLst>
            <c:ext xmlns:c16="http://schemas.microsoft.com/office/drawing/2014/chart" uri="{C3380CC4-5D6E-409C-BE32-E72D297353CC}">
              <c16:uniqueId val="{00000001-6CCD-2844-903D-4AEEC15183E1}"/>
            </c:ext>
          </c:extLst>
        </c:ser>
        <c:ser>
          <c:idx val="2"/>
          <c:order val="2"/>
          <c:tx>
            <c:strRef>
              <c:f>DataFig2!$E$2</c:f>
              <c:strCache>
                <c:ptCount val="1"/>
                <c:pt idx="0">
                  <c:v>Capitalization revised</c:v>
                </c:pt>
              </c:strCache>
            </c:strRef>
          </c:tx>
          <c:spPr>
            <a:ln w="19050">
              <a:solidFill>
                <a:sysClr val="windowText" lastClr="000000">
                  <a:lumMod val="50000"/>
                  <a:lumOff val="50000"/>
                </a:sysClr>
              </a:solidFill>
            </a:ln>
          </c:spPr>
          <c:marker>
            <c:symbol val="circle"/>
            <c:size val="8"/>
            <c:spPr>
              <a:solidFill>
                <a:sysClr val="windowText" lastClr="000000">
                  <a:lumMod val="50000"/>
                  <a:lumOff val="50000"/>
                </a:sysClr>
              </a:solidFill>
              <a:ln>
                <a:solidFill>
                  <a:sysClr val="windowText" lastClr="000000">
                    <a:lumMod val="50000"/>
                    <a:lumOff val="50000"/>
                  </a:sysClr>
                </a:solidFill>
              </a:ln>
            </c:spPr>
          </c:marker>
          <c:val>
            <c:numRef>
              <c:f>DataFig2!$E$3:$E$106</c:f>
              <c:numCache>
                <c:formatCode>0.0%</c:formatCode>
                <c:ptCount val="104"/>
                <c:pt idx="49">
                  <c:v>9.6737062036915414E-2</c:v>
                </c:pt>
                <c:pt idx="50">
                  <c:v>9.4928454782934088E-2</c:v>
                </c:pt>
                <c:pt idx="51">
                  <c:v>9.3122658673362502E-2</c:v>
                </c:pt>
                <c:pt idx="52">
                  <c:v>9.478243720033612E-2</c:v>
                </c:pt>
                <c:pt idx="53">
                  <c:v>9.7065968232419989E-2</c:v>
                </c:pt>
                <c:pt idx="54">
                  <c:v>9.4547909065441638E-2</c:v>
                </c:pt>
                <c:pt idx="55">
                  <c:v>9.6783168648572823E-2</c:v>
                </c:pt>
                <c:pt idx="56">
                  <c:v>9.5626282000493806E-2</c:v>
                </c:pt>
                <c:pt idx="57">
                  <c:v>9.2518334509870917E-2</c:v>
                </c:pt>
                <c:pt idx="58">
                  <c:v>8.9618377166316432E-2</c:v>
                </c:pt>
                <c:pt idx="59">
                  <c:v>8.4761970608846757E-2</c:v>
                </c:pt>
                <c:pt idx="60">
                  <c:v>8.0280140063284988E-2</c:v>
                </c:pt>
                <c:pt idx="61">
                  <c:v>7.9973733032295075E-2</c:v>
                </c:pt>
                <c:pt idx="62">
                  <c:v>7.7798921698533502E-2</c:v>
                </c:pt>
                <c:pt idx="63">
                  <c:v>7.5553361997886814E-2</c:v>
                </c:pt>
                <c:pt idx="64">
                  <c:v>7.5466440941894808E-2</c:v>
                </c:pt>
                <c:pt idx="65">
                  <c:v>7.6896426748729318E-2</c:v>
                </c:pt>
                <c:pt idx="66">
                  <c:v>8.3084332482045012E-2</c:v>
                </c:pt>
                <c:pt idx="67">
                  <c:v>8.4943553411037709E-2</c:v>
                </c:pt>
                <c:pt idx="68">
                  <c:v>9.3173891301740613E-2</c:v>
                </c:pt>
                <c:pt idx="69">
                  <c:v>9.9664727247968959E-2</c:v>
                </c:pt>
                <c:pt idx="70">
                  <c:v>9.3311522590318441E-2</c:v>
                </c:pt>
                <c:pt idx="71">
                  <c:v>9.6109027594973209E-2</c:v>
                </c:pt>
                <c:pt idx="72">
                  <c:v>9.8514295158057097E-2</c:v>
                </c:pt>
                <c:pt idx="73">
                  <c:v>9.1968723539577815E-2</c:v>
                </c:pt>
                <c:pt idx="74">
                  <c:v>0.10384127350690607</c:v>
                </c:pt>
                <c:pt idx="75">
                  <c:v>0.12243197848215744</c:v>
                </c:pt>
                <c:pt idx="76">
                  <c:v>0.11987178314545677</c:v>
                </c:pt>
                <c:pt idx="77">
                  <c:v>0.12064744692413491</c:v>
                </c:pt>
                <c:pt idx="78">
                  <c:v>0.11452810215336931</c:v>
                </c:pt>
                <c:pt idx="79">
                  <c:v>0.12448685028440318</c:v>
                </c:pt>
                <c:pt idx="80">
                  <c:v>0.12591546985402119</c:v>
                </c:pt>
                <c:pt idx="81">
                  <c:v>0.12514344104000319</c:v>
                </c:pt>
                <c:pt idx="82">
                  <c:v>0.12745397695124655</c:v>
                </c:pt>
                <c:pt idx="83">
                  <c:v>0.13184794457774543</c:v>
                </c:pt>
                <c:pt idx="84">
                  <c:v>0.14143151052625544</c:v>
                </c:pt>
                <c:pt idx="85">
                  <c:v>0.14814344248668343</c:v>
                </c:pt>
                <c:pt idx="86">
                  <c:v>0.15106307592082108</c:v>
                </c:pt>
                <c:pt idx="87">
                  <c:v>0.16131610382611328</c:v>
                </c:pt>
                <c:pt idx="88">
                  <c:v>0.15996370853705599</c:v>
                </c:pt>
                <c:pt idx="89">
                  <c:v>0.14843699292321091</c:v>
                </c:pt>
                <c:pt idx="90">
                  <c:v>0.14369210631844692</c:v>
                </c:pt>
                <c:pt idx="91">
                  <c:v>0.15485249263931344</c:v>
                </c:pt>
                <c:pt idx="92">
                  <c:v>0.15696960839166013</c:v>
                </c:pt>
                <c:pt idx="93">
                  <c:v>0.16751645874731871</c:v>
                </c:pt>
                <c:pt idx="94">
                  <c:v>0.17910571421959687</c:v>
                </c:pt>
                <c:pt idx="95">
                  <c:v>0.18086099093523761</c:v>
                </c:pt>
                <c:pt idx="96">
                  <c:v>0.18091468472554792</c:v>
                </c:pt>
                <c:pt idx="97">
                  <c:v>0.19174546705181833</c:v>
                </c:pt>
                <c:pt idx="98">
                  <c:v>0.18413927904807434</c:v>
                </c:pt>
                <c:pt idx="99">
                  <c:v>0.18966626846939716</c:v>
                </c:pt>
                <c:pt idx="100">
                  <c:v>0.17860944265920484</c:v>
                </c:pt>
                <c:pt idx="101">
                  <c:v>0.18250885580897708</c:v>
                </c:pt>
                <c:pt idx="102">
                  <c:v>0.18143220600237903</c:v>
                </c:pt>
                <c:pt idx="103">
                  <c:v>0.17829205914066676</c:v>
                </c:pt>
              </c:numCache>
            </c:numRef>
          </c:val>
          <c:smooth val="0"/>
          <c:extLst>
            <c:ext xmlns:c16="http://schemas.microsoft.com/office/drawing/2014/chart" uri="{C3380CC4-5D6E-409C-BE32-E72D297353CC}">
              <c16:uniqueId val="{00000002-6CCD-2844-903D-4AEEC15183E1}"/>
            </c:ext>
          </c:extLst>
        </c:ser>
        <c:ser>
          <c:idx val="1"/>
          <c:order val="3"/>
          <c:tx>
            <c:strRef>
              <c:f>DataFig2!$D$2</c:f>
              <c:strCache>
                <c:ptCount val="1"/>
                <c:pt idx="0">
                  <c:v>SCF+Forbes (tax units)</c:v>
                </c:pt>
              </c:strCache>
            </c:strRef>
          </c:tx>
          <c:spPr>
            <a:ln w="19050">
              <a:solidFill>
                <a:srgbClr val="FF0000"/>
              </a:solidFill>
            </a:ln>
          </c:spPr>
          <c:marker>
            <c:symbol val="diamond"/>
            <c:size val="9"/>
            <c:spPr>
              <a:solidFill>
                <a:srgbClr val="FF0000"/>
              </a:solidFill>
              <a:ln>
                <a:solidFill>
                  <a:srgbClr val="FF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DataFig2!$D$3:$D$106</c:f>
              <c:numCache>
                <c:formatCode>0.0%</c:formatCode>
                <c:ptCount val="104"/>
                <c:pt idx="76">
                  <c:v>0.1316252</c:v>
                </c:pt>
                <c:pt idx="79">
                  <c:v>0.13717799999999997</c:v>
                </c:pt>
                <c:pt idx="82">
                  <c:v>0.16151879999999999</c:v>
                </c:pt>
                <c:pt idx="85">
                  <c:v>0.15938230000000006</c:v>
                </c:pt>
                <c:pt idx="88">
                  <c:v>0.1394687</c:v>
                </c:pt>
                <c:pt idx="91">
                  <c:v>0.14986299999999997</c:v>
                </c:pt>
                <c:pt idx="94">
                  <c:v>0.16099529999999998</c:v>
                </c:pt>
                <c:pt idx="97">
                  <c:v>0.16206010000000001</c:v>
                </c:pt>
                <c:pt idx="100">
                  <c:v>0.17494439999999997</c:v>
                </c:pt>
                <c:pt idx="103">
                  <c:v>0.19345509999999996</c:v>
                </c:pt>
              </c:numCache>
            </c:numRef>
          </c:val>
          <c:smooth val="0"/>
          <c:extLst>
            <c:ext xmlns:c16="http://schemas.microsoft.com/office/drawing/2014/chart" uri="{C3380CC4-5D6E-409C-BE32-E72D297353CC}">
              <c16:uniqueId val="{00000003-6CCD-2844-903D-4AEEC15183E1}"/>
            </c:ext>
          </c:extLst>
        </c:ser>
        <c:dLbls>
          <c:showLegendKey val="0"/>
          <c:showVal val="0"/>
          <c:showCatName val="0"/>
          <c:showSerName val="0"/>
          <c:showPercent val="0"/>
          <c:showBubbleSize val="0"/>
        </c:dLbls>
        <c:marker val="1"/>
        <c:smooth val="0"/>
        <c:axId val="-2043839576"/>
        <c:axId val="-2044081512"/>
      </c:lineChart>
      <c:catAx>
        <c:axId val="-204383957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4081512"/>
        <c:crosses val="autoZero"/>
        <c:auto val="1"/>
        <c:lblAlgn val="ctr"/>
        <c:lblOffset val="100"/>
        <c:tickLblSkip val="5"/>
        <c:tickMarkSkip val="5"/>
        <c:noMultiLvlLbl val="0"/>
      </c:catAx>
      <c:valAx>
        <c:axId val="-2044081512"/>
        <c:scaling>
          <c:orientation val="minMax"/>
          <c:max val="0.26"/>
          <c:min val="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383957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Interest rate on fixed-income claims</a:t>
            </a:r>
          </a:p>
        </c:rich>
      </c:tx>
      <c:layout>
        <c:manualLayout>
          <c:xMode val="edge"/>
          <c:yMode val="edge"/>
          <c:x val="0.22485653870417499"/>
          <c:y val="0"/>
        </c:manualLayout>
      </c:layout>
      <c:overlay val="0"/>
    </c:title>
    <c:autoTitleDeleted val="0"/>
    <c:plotArea>
      <c:layout>
        <c:manualLayout>
          <c:layoutTarget val="inner"/>
          <c:xMode val="edge"/>
          <c:yMode val="edge"/>
          <c:x val="5.7609682123067898E-2"/>
          <c:y val="7.9758633112037403E-2"/>
          <c:w val="0.90403058482674803"/>
          <c:h val="0.82387851028425396"/>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59C8-6343-AF11-9B534375D651}"/>
            </c:ext>
          </c:extLst>
        </c:ser>
        <c:ser>
          <c:idx val="0"/>
          <c:order val="1"/>
          <c:tx>
            <c:strRef>
              <c:f>DataFig3!$V$2</c:f>
              <c:strCache>
                <c:ptCount val="1"/>
                <c:pt idx="0">
                  <c:v>Moody AAA</c:v>
                </c:pt>
              </c:strCache>
            </c:strRef>
          </c:tx>
          <c:spPr>
            <a:ln>
              <a:solidFill>
                <a:srgbClr val="3366FF"/>
              </a:solidFill>
            </a:ln>
          </c:spPr>
          <c:marker>
            <c:spPr>
              <a:solidFill>
                <a:srgbClr val="3366FF"/>
              </a:solidFill>
              <a:ln>
                <a:solidFill>
                  <a:srgbClr val="3366FF"/>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DataFig3!$V$8:$V$24</c:f>
              <c:numCache>
                <c:formatCode>0.00%</c:formatCode>
                <c:ptCount val="17"/>
                <c:pt idx="0">
                  <c:v>7.6225000000000001E-2</c:v>
                </c:pt>
                <c:pt idx="1">
                  <c:v>7.0824999999999999E-2</c:v>
                </c:pt>
                <c:pt idx="2">
                  <c:v>6.4916666666666664E-2</c:v>
                </c:pt>
                <c:pt idx="3">
                  <c:v>5.6666666666666671E-2</c:v>
                </c:pt>
                <c:pt idx="4">
                  <c:v>5.6283333333333331E-2</c:v>
                </c:pt>
                <c:pt idx="5">
                  <c:v>5.2350000000000001E-2</c:v>
                </c:pt>
                <c:pt idx="6">
                  <c:v>5.5874999999999994E-2</c:v>
                </c:pt>
                <c:pt idx="7">
                  <c:v>5.5558333333333321E-2</c:v>
                </c:pt>
                <c:pt idx="8">
                  <c:v>5.6316666666666668E-2</c:v>
                </c:pt>
                <c:pt idx="9">
                  <c:v>5.3133333333333324E-2</c:v>
                </c:pt>
                <c:pt idx="10">
                  <c:v>4.9433333333333322E-2</c:v>
                </c:pt>
                <c:pt idx="11">
                  <c:v>4.6391666666666664E-2</c:v>
                </c:pt>
                <c:pt idx="12">
                  <c:v>3.6733333333333333E-2</c:v>
                </c:pt>
                <c:pt idx="13">
                  <c:v>4.2350000000000006E-2</c:v>
                </c:pt>
                <c:pt idx="14">
                  <c:v>4.1625000000000002E-2</c:v>
                </c:pt>
                <c:pt idx="15">
                  <c:v>3.8866666666666674E-2</c:v>
                </c:pt>
                <c:pt idx="16">
                  <c:v>3.6658333333333334E-2</c:v>
                </c:pt>
              </c:numCache>
            </c:numRef>
          </c:val>
          <c:smooth val="0"/>
          <c:extLst>
            <c:ext xmlns:c16="http://schemas.microsoft.com/office/drawing/2014/chart" uri="{C3380CC4-5D6E-409C-BE32-E72D297353CC}">
              <c16:uniqueId val="{00000001-59C8-6343-AF11-9B534375D651}"/>
            </c:ext>
          </c:extLst>
        </c:ser>
        <c:ser>
          <c:idx val="6"/>
          <c:order val="2"/>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DataFig3!$Q$8:$Q$19</c:f>
              <c:numCache>
                <c:formatCode>0.0%</c:formatCode>
                <c:ptCount val="12"/>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59C8-6343-AF11-9B534375D651}"/>
            </c:ext>
          </c:extLst>
        </c:ser>
        <c:ser>
          <c:idx val="7"/>
          <c:order val="3"/>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59C8-6343-AF11-9B534375D651}"/>
            </c:ext>
          </c:extLst>
        </c:ser>
        <c:ser>
          <c:idx val="5"/>
          <c:order val="4"/>
          <c:tx>
            <c:strRef>
              <c:f>DataFig3!$X$2</c:f>
              <c:strCache>
                <c:ptCount val="1"/>
                <c:pt idx="0">
                  <c:v>SCF all</c:v>
                </c:pt>
              </c:strCache>
            </c:strRef>
          </c:tx>
          <c:spPr>
            <a:ln w="38100">
              <a:solidFill>
                <a:srgbClr val="FF0000"/>
              </a:solidFill>
              <a:prstDash val="solid"/>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DataFig3!$X$8:$X$24</c:f>
              <c:numCache>
                <c:formatCode>0.00%</c:formatCode>
                <c:ptCount val="17"/>
                <c:pt idx="1">
                  <c:v>3.7499999999999999E-2</c:v>
                </c:pt>
                <c:pt idx="4">
                  <c:v>2.2100000000000002E-2</c:v>
                </c:pt>
                <c:pt idx="7">
                  <c:v>2.5700000000000001E-2</c:v>
                </c:pt>
                <c:pt idx="10">
                  <c:v>1.9900000000000001E-2</c:v>
                </c:pt>
                <c:pt idx="13">
                  <c:v>1.37E-2</c:v>
                </c:pt>
                <c:pt idx="16">
                  <c:v>1.11E-2</c:v>
                </c:pt>
              </c:numCache>
            </c:numRef>
          </c:val>
          <c:smooth val="0"/>
          <c:extLst>
            <c:ext xmlns:c16="http://schemas.microsoft.com/office/drawing/2014/chart" uri="{C3380CC4-5D6E-409C-BE32-E72D297353CC}">
              <c16:uniqueId val="{00000004-59C8-6343-AF11-9B534375D651}"/>
            </c:ext>
          </c:extLst>
        </c:ser>
        <c:ser>
          <c:idx val="3"/>
          <c:order val="5"/>
          <c:tx>
            <c:strRef>
              <c:f>DataFig3!$Y$2</c:f>
              <c:strCache>
                <c:ptCount val="1"/>
                <c:pt idx="0">
                  <c:v>SCF top 1%</c:v>
                </c:pt>
              </c:strCache>
            </c:strRef>
          </c:tx>
          <c:spPr>
            <a:ln w="38100">
              <a:solidFill>
                <a:srgbClr val="FF0000"/>
              </a:solidFill>
              <a:prstDash val="dash"/>
            </a:ln>
            <a:effectLst/>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DataFig3!$Y$8:$Y$24</c:f>
              <c:numCache>
                <c:formatCode>0.00%</c:formatCode>
                <c:ptCount val="17"/>
                <c:pt idx="1">
                  <c:v>4.1700000000000001E-2</c:v>
                </c:pt>
                <c:pt idx="4">
                  <c:v>2.69E-2</c:v>
                </c:pt>
                <c:pt idx="7">
                  <c:v>3.5799999999999998E-2</c:v>
                </c:pt>
                <c:pt idx="10">
                  <c:v>2.3199999999999998E-2</c:v>
                </c:pt>
                <c:pt idx="13">
                  <c:v>1.9099999999999999E-2</c:v>
                </c:pt>
                <c:pt idx="16">
                  <c:v>1.67E-2</c:v>
                </c:pt>
              </c:numCache>
            </c:numRef>
          </c:val>
          <c:smooth val="0"/>
          <c:extLst>
            <c:ext xmlns:c16="http://schemas.microsoft.com/office/drawing/2014/chart" uri="{C3380CC4-5D6E-409C-BE32-E72D297353CC}">
              <c16:uniqueId val="{00000005-59C8-6343-AF11-9B534375D651}"/>
            </c:ext>
          </c:extLst>
        </c:ser>
        <c:dLbls>
          <c:showLegendKey val="0"/>
          <c:showVal val="0"/>
          <c:showCatName val="0"/>
          <c:showSerName val="0"/>
          <c:showPercent val="0"/>
          <c:showBubbleSize val="0"/>
        </c:dLbls>
        <c:smooth val="0"/>
        <c:axId val="-2115639512"/>
        <c:axId val="-2115649112"/>
      </c:lineChart>
      <c:catAx>
        <c:axId val="-2115639512"/>
        <c:scaling>
          <c:orientation val="minMax"/>
        </c:scaling>
        <c:delete val="0"/>
        <c:axPos val="b"/>
        <c:numFmt formatCode="General" sourceLinked="1"/>
        <c:majorTickMark val="out"/>
        <c:minorTickMark val="none"/>
        <c:tickLblPos val="nextTo"/>
        <c:crossAx val="-2115649112"/>
        <c:crosses val="autoZero"/>
        <c:auto val="1"/>
        <c:lblAlgn val="ctr"/>
        <c:lblOffset val="100"/>
        <c:tickLblSkip val="3"/>
        <c:tickMarkSkip val="3"/>
        <c:noMultiLvlLbl val="0"/>
      </c:catAx>
      <c:valAx>
        <c:axId val="-2115649112"/>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2115639512"/>
        <c:crosses val="autoZero"/>
        <c:crossBetween val="midCat"/>
      </c:valAx>
      <c:spPr>
        <a:noFill/>
        <a:ln w="25400">
          <a:noFill/>
        </a:ln>
      </c:spPr>
    </c:plotArea>
    <c:legend>
      <c:legendPos val="r"/>
      <c:layout>
        <c:manualLayout>
          <c:xMode val="edge"/>
          <c:yMode val="edge"/>
          <c:x val="0.15642222949134299"/>
          <c:y val="7.3078414217830595E-2"/>
          <c:w val="0.84209409098343402"/>
          <c:h val="0.15678040244969399"/>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Rate of return on fixed-income</a:t>
            </a:r>
            <a:r>
              <a:rPr lang="fr-FR" baseline="0"/>
              <a:t> claims</a:t>
            </a:r>
            <a:endParaRPr lang="fr-FR"/>
          </a:p>
        </c:rich>
      </c:tx>
      <c:layout>
        <c:manualLayout>
          <c:xMode val="edge"/>
          <c:yMode val="edge"/>
          <c:x val="0.24849098862642199"/>
          <c:y val="0"/>
        </c:manualLayout>
      </c:layout>
      <c:overlay val="0"/>
    </c:title>
    <c:autoTitleDeleted val="0"/>
    <c:plotArea>
      <c:layout>
        <c:manualLayout>
          <c:layoutTarget val="inner"/>
          <c:xMode val="edge"/>
          <c:yMode val="edge"/>
          <c:x val="5.7609682123067898E-2"/>
          <c:y val="6.8865386924673602E-2"/>
          <c:w val="0.904172761738116"/>
          <c:h val="0.85002230113392696"/>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3A99-484C-83B3-B79FEB953EED}"/>
            </c:ext>
          </c:extLst>
        </c:ser>
        <c:ser>
          <c:idx val="6"/>
          <c:order val="1"/>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DataFig3!$Q$8:$Q$19</c:f>
              <c:numCache>
                <c:formatCode>0.0%</c:formatCode>
                <c:ptCount val="12"/>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3A99-484C-83B3-B79FEB953EED}"/>
            </c:ext>
          </c:extLst>
        </c:ser>
        <c:ser>
          <c:idx val="7"/>
          <c:order val="2"/>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3A99-484C-83B3-B79FEB953EED}"/>
            </c:ext>
          </c:extLst>
        </c:ser>
        <c:ser>
          <c:idx val="5"/>
          <c:order val="3"/>
          <c:tx>
            <c:strRef>
              <c:f>DataFig3!$X$2</c:f>
              <c:strCache>
                <c:ptCount val="1"/>
                <c:pt idx="0">
                  <c:v>SCF all</c:v>
                </c:pt>
              </c:strCache>
            </c:strRef>
          </c:tx>
          <c:spPr>
            <a:ln w="38100">
              <a:solidFill>
                <a:srgbClr val="FF0000"/>
              </a:solidFill>
              <a:prstDash val="solid"/>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DataFig3!$X$8:$X$24</c:f>
              <c:numCache>
                <c:formatCode>0.00%</c:formatCode>
                <c:ptCount val="17"/>
                <c:pt idx="1">
                  <c:v>3.7499999999999999E-2</c:v>
                </c:pt>
                <c:pt idx="4">
                  <c:v>2.2100000000000002E-2</c:v>
                </c:pt>
                <c:pt idx="7">
                  <c:v>2.5700000000000001E-2</c:v>
                </c:pt>
                <c:pt idx="10">
                  <c:v>1.9900000000000001E-2</c:v>
                </c:pt>
                <c:pt idx="13">
                  <c:v>1.37E-2</c:v>
                </c:pt>
                <c:pt idx="16">
                  <c:v>1.11E-2</c:v>
                </c:pt>
              </c:numCache>
            </c:numRef>
          </c:val>
          <c:smooth val="0"/>
          <c:extLst>
            <c:ext xmlns:c16="http://schemas.microsoft.com/office/drawing/2014/chart" uri="{C3380CC4-5D6E-409C-BE32-E72D297353CC}">
              <c16:uniqueId val="{00000004-3A99-484C-83B3-B79FEB953EED}"/>
            </c:ext>
          </c:extLst>
        </c:ser>
        <c:ser>
          <c:idx val="3"/>
          <c:order val="4"/>
          <c:tx>
            <c:strRef>
              <c:f>DataFig3!$Y$2</c:f>
              <c:strCache>
                <c:ptCount val="1"/>
                <c:pt idx="0">
                  <c:v>SCF top 1%</c:v>
                </c:pt>
              </c:strCache>
            </c:strRef>
          </c:tx>
          <c:spPr>
            <a:ln w="38100">
              <a:solidFill>
                <a:srgbClr val="FF0000"/>
              </a:solidFill>
              <a:prstDash val="dash"/>
            </a:ln>
            <a:effectLst/>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DataFig3!$Y$8:$Y$24</c:f>
              <c:numCache>
                <c:formatCode>0.00%</c:formatCode>
                <c:ptCount val="17"/>
                <c:pt idx="1">
                  <c:v>4.1700000000000001E-2</c:v>
                </c:pt>
                <c:pt idx="4">
                  <c:v>2.69E-2</c:v>
                </c:pt>
                <c:pt idx="7">
                  <c:v>3.5799999999999998E-2</c:v>
                </c:pt>
                <c:pt idx="10">
                  <c:v>2.3199999999999998E-2</c:v>
                </c:pt>
                <c:pt idx="13">
                  <c:v>1.9099999999999999E-2</c:v>
                </c:pt>
                <c:pt idx="16">
                  <c:v>1.67E-2</c:v>
                </c:pt>
              </c:numCache>
            </c:numRef>
          </c:val>
          <c:smooth val="0"/>
          <c:extLst>
            <c:ext xmlns:c16="http://schemas.microsoft.com/office/drawing/2014/chart" uri="{C3380CC4-5D6E-409C-BE32-E72D297353CC}">
              <c16:uniqueId val="{00000005-3A99-484C-83B3-B79FEB953EED}"/>
            </c:ext>
          </c:extLst>
        </c:ser>
        <c:ser>
          <c:idx val="4"/>
          <c:order val="5"/>
          <c:tx>
            <c:strRef>
              <c:f>DataFig3!$Z$2</c:f>
              <c:strCache>
                <c:ptCount val="1"/>
                <c:pt idx="0">
                  <c:v>SCF top 0.1%</c:v>
                </c:pt>
              </c:strCache>
            </c:strRef>
          </c:tx>
          <c:spPr>
            <a:ln w="38100">
              <a:solidFill>
                <a:srgbClr val="FF0000"/>
              </a:solidFill>
              <a:prstDash val="sysDot"/>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DataFig3!$Z$8:$Z$24</c:f>
              <c:numCache>
                <c:formatCode>0.00%</c:formatCode>
                <c:ptCount val="17"/>
                <c:pt idx="1">
                  <c:v>2.86E-2</c:v>
                </c:pt>
                <c:pt idx="4">
                  <c:v>2.75E-2</c:v>
                </c:pt>
                <c:pt idx="7">
                  <c:v>3.1300000000000001E-2</c:v>
                </c:pt>
                <c:pt idx="10">
                  <c:v>2.5700000000000001E-2</c:v>
                </c:pt>
                <c:pt idx="13">
                  <c:v>2.07E-2</c:v>
                </c:pt>
                <c:pt idx="16">
                  <c:v>2.5000000000000001E-2</c:v>
                </c:pt>
              </c:numCache>
            </c:numRef>
          </c:val>
          <c:smooth val="0"/>
          <c:extLst>
            <c:ext xmlns:c16="http://schemas.microsoft.com/office/drawing/2014/chart" uri="{C3380CC4-5D6E-409C-BE32-E72D297353CC}">
              <c16:uniqueId val="{00000006-3A99-484C-83B3-B79FEB953EED}"/>
            </c:ext>
          </c:extLst>
        </c:ser>
        <c:dLbls>
          <c:showLegendKey val="0"/>
          <c:showVal val="0"/>
          <c:showCatName val="0"/>
          <c:showSerName val="0"/>
          <c:showPercent val="0"/>
          <c:showBubbleSize val="0"/>
        </c:dLbls>
        <c:smooth val="0"/>
        <c:axId val="-2115833384"/>
        <c:axId val="-2115838728"/>
      </c:lineChart>
      <c:catAx>
        <c:axId val="-2115833384"/>
        <c:scaling>
          <c:orientation val="minMax"/>
        </c:scaling>
        <c:delete val="0"/>
        <c:axPos val="b"/>
        <c:numFmt formatCode="General" sourceLinked="1"/>
        <c:majorTickMark val="out"/>
        <c:minorTickMark val="none"/>
        <c:tickLblPos val="nextTo"/>
        <c:crossAx val="-2115838728"/>
        <c:crosses val="autoZero"/>
        <c:auto val="1"/>
        <c:lblAlgn val="ctr"/>
        <c:lblOffset val="100"/>
        <c:tickLblSkip val="3"/>
        <c:tickMarkSkip val="3"/>
        <c:noMultiLvlLbl val="0"/>
      </c:catAx>
      <c:valAx>
        <c:axId val="-2115838728"/>
        <c:scaling>
          <c:orientation val="minMax"/>
          <c:max val="0.05"/>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2115833384"/>
        <c:crosses val="autoZero"/>
        <c:crossBetween val="midCat"/>
      </c:valAx>
      <c:spPr>
        <a:noFill/>
        <a:ln w="25400">
          <a:noFill/>
        </a:ln>
      </c:spPr>
    </c:plotArea>
    <c:legend>
      <c:legendPos val="r"/>
      <c:layout>
        <c:manualLayout>
          <c:xMode val="edge"/>
          <c:yMode val="edge"/>
          <c:x val="0.22447150772820099"/>
          <c:y val="8.1793011167721696E-2"/>
          <c:w val="0.69956010498687604"/>
          <c:h val="0.160868886487228"/>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Rates of returns on fixed-income claims</a:t>
            </a:r>
          </a:p>
        </c:rich>
      </c:tx>
      <c:layout>
        <c:manualLayout>
          <c:xMode val="edge"/>
          <c:yMode val="edge"/>
          <c:x val="0.22485653870417499"/>
          <c:y val="0"/>
        </c:manualLayout>
      </c:layout>
      <c:overlay val="0"/>
    </c:title>
    <c:autoTitleDeleted val="0"/>
    <c:plotArea>
      <c:layout>
        <c:manualLayout>
          <c:layoutTarget val="inner"/>
          <c:xMode val="edge"/>
          <c:yMode val="edge"/>
          <c:x val="5.7609682123067898E-2"/>
          <c:y val="7.9758633112037403E-2"/>
          <c:w val="0.90403058482674803"/>
          <c:h val="0.82387851028425396"/>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59C8-6343-AF11-9B534375D651}"/>
            </c:ext>
          </c:extLst>
        </c:ser>
        <c:ser>
          <c:idx val="0"/>
          <c:order val="1"/>
          <c:tx>
            <c:strRef>
              <c:f>DataFig3!$V$2</c:f>
              <c:strCache>
                <c:ptCount val="1"/>
                <c:pt idx="0">
                  <c:v>Moody AAA</c:v>
                </c:pt>
              </c:strCache>
            </c:strRef>
          </c:tx>
          <c:spPr>
            <a:ln>
              <a:solidFill>
                <a:srgbClr val="3366FF"/>
              </a:solidFill>
            </a:ln>
          </c:spPr>
          <c:marker>
            <c:spPr>
              <a:solidFill>
                <a:srgbClr val="3366FF"/>
              </a:solidFill>
              <a:ln>
                <a:solidFill>
                  <a:srgbClr val="3366FF"/>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DataFig3!$V$8:$V$24</c:f>
              <c:numCache>
                <c:formatCode>0.00%</c:formatCode>
                <c:ptCount val="17"/>
                <c:pt idx="0">
                  <c:v>7.6225000000000001E-2</c:v>
                </c:pt>
                <c:pt idx="1">
                  <c:v>7.0824999999999999E-2</c:v>
                </c:pt>
                <c:pt idx="2">
                  <c:v>6.4916666666666664E-2</c:v>
                </c:pt>
                <c:pt idx="3">
                  <c:v>5.6666666666666671E-2</c:v>
                </c:pt>
                <c:pt idx="4">
                  <c:v>5.6283333333333331E-2</c:v>
                </c:pt>
                <c:pt idx="5">
                  <c:v>5.2350000000000001E-2</c:v>
                </c:pt>
                <c:pt idx="6">
                  <c:v>5.5874999999999994E-2</c:v>
                </c:pt>
                <c:pt idx="7">
                  <c:v>5.5558333333333321E-2</c:v>
                </c:pt>
                <c:pt idx="8">
                  <c:v>5.6316666666666668E-2</c:v>
                </c:pt>
                <c:pt idx="9">
                  <c:v>5.3133333333333324E-2</c:v>
                </c:pt>
                <c:pt idx="10">
                  <c:v>4.9433333333333322E-2</c:v>
                </c:pt>
                <c:pt idx="11">
                  <c:v>4.6391666666666664E-2</c:v>
                </c:pt>
                <c:pt idx="12">
                  <c:v>3.6733333333333333E-2</c:v>
                </c:pt>
                <c:pt idx="13">
                  <c:v>4.2350000000000006E-2</c:v>
                </c:pt>
                <c:pt idx="14">
                  <c:v>4.1625000000000002E-2</c:v>
                </c:pt>
                <c:pt idx="15">
                  <c:v>3.8866666666666674E-2</c:v>
                </c:pt>
                <c:pt idx="16">
                  <c:v>3.6658333333333334E-2</c:v>
                </c:pt>
              </c:numCache>
            </c:numRef>
          </c:val>
          <c:smooth val="0"/>
          <c:extLst>
            <c:ext xmlns:c16="http://schemas.microsoft.com/office/drawing/2014/chart" uri="{C3380CC4-5D6E-409C-BE32-E72D297353CC}">
              <c16:uniqueId val="{00000001-59C8-6343-AF11-9B534375D651}"/>
            </c:ext>
          </c:extLst>
        </c:ser>
        <c:ser>
          <c:idx val="6"/>
          <c:order val="2"/>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DataFig3!$Q$8:$Q$24</c:f>
              <c:numCache>
                <c:formatCode>0.0%</c:formatCode>
                <c:ptCount val="17"/>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59C8-6343-AF11-9B534375D651}"/>
            </c:ext>
          </c:extLst>
        </c:ser>
        <c:ser>
          <c:idx val="7"/>
          <c:order val="3"/>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59C8-6343-AF11-9B534375D651}"/>
            </c:ext>
          </c:extLst>
        </c:ser>
        <c:ser>
          <c:idx val="5"/>
          <c:order val="4"/>
          <c:tx>
            <c:strRef>
              <c:f>DataFig3!$X$2</c:f>
              <c:strCache>
                <c:ptCount val="1"/>
                <c:pt idx="0">
                  <c:v>SCF all</c:v>
                </c:pt>
              </c:strCache>
            </c:strRef>
          </c:tx>
          <c:spPr>
            <a:ln w="38100">
              <a:solidFill>
                <a:srgbClr val="FF0000"/>
              </a:solidFill>
              <a:prstDash val="solid"/>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DataFig3!$X$8:$X$24</c:f>
              <c:numCache>
                <c:formatCode>0.00%</c:formatCode>
                <c:ptCount val="17"/>
                <c:pt idx="1">
                  <c:v>3.7499999999999999E-2</c:v>
                </c:pt>
                <c:pt idx="4">
                  <c:v>2.2100000000000002E-2</c:v>
                </c:pt>
                <c:pt idx="7">
                  <c:v>2.5700000000000001E-2</c:v>
                </c:pt>
                <c:pt idx="10">
                  <c:v>1.9900000000000001E-2</c:v>
                </c:pt>
                <c:pt idx="13">
                  <c:v>1.37E-2</c:v>
                </c:pt>
                <c:pt idx="16">
                  <c:v>1.11E-2</c:v>
                </c:pt>
              </c:numCache>
            </c:numRef>
          </c:val>
          <c:smooth val="0"/>
          <c:extLst>
            <c:ext xmlns:c16="http://schemas.microsoft.com/office/drawing/2014/chart" uri="{C3380CC4-5D6E-409C-BE32-E72D297353CC}">
              <c16:uniqueId val="{00000004-59C8-6343-AF11-9B534375D651}"/>
            </c:ext>
          </c:extLst>
        </c:ser>
        <c:ser>
          <c:idx val="3"/>
          <c:order val="5"/>
          <c:tx>
            <c:strRef>
              <c:f>DataFig3!$Y$2</c:f>
              <c:strCache>
                <c:ptCount val="1"/>
                <c:pt idx="0">
                  <c:v>SCF top 1%</c:v>
                </c:pt>
              </c:strCache>
            </c:strRef>
          </c:tx>
          <c:spPr>
            <a:ln w="38100">
              <a:solidFill>
                <a:srgbClr val="FF0000"/>
              </a:solidFill>
              <a:prstDash val="dash"/>
            </a:ln>
            <a:effectLst/>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DataFig3!$Y$8:$Y$24</c:f>
              <c:numCache>
                <c:formatCode>0.00%</c:formatCode>
                <c:ptCount val="17"/>
                <c:pt idx="1">
                  <c:v>4.1700000000000001E-2</c:v>
                </c:pt>
                <c:pt idx="4">
                  <c:v>2.69E-2</c:v>
                </c:pt>
                <c:pt idx="7">
                  <c:v>3.5799999999999998E-2</c:v>
                </c:pt>
                <c:pt idx="10">
                  <c:v>2.3199999999999998E-2</c:v>
                </c:pt>
                <c:pt idx="13">
                  <c:v>1.9099999999999999E-2</c:v>
                </c:pt>
                <c:pt idx="16">
                  <c:v>1.67E-2</c:v>
                </c:pt>
              </c:numCache>
            </c:numRef>
          </c:val>
          <c:smooth val="0"/>
          <c:extLst>
            <c:ext xmlns:c16="http://schemas.microsoft.com/office/drawing/2014/chart" uri="{C3380CC4-5D6E-409C-BE32-E72D297353CC}">
              <c16:uniqueId val="{00000005-59C8-6343-AF11-9B534375D651}"/>
            </c:ext>
          </c:extLst>
        </c:ser>
        <c:ser>
          <c:idx val="4"/>
          <c:order val="6"/>
          <c:tx>
            <c:strRef>
              <c:f>DataFig3!$Z$2</c:f>
              <c:strCache>
                <c:ptCount val="1"/>
                <c:pt idx="0">
                  <c:v>SCF top 0.1%</c:v>
                </c:pt>
              </c:strCache>
            </c:strRef>
          </c:tx>
          <c:spPr>
            <a:ln w="38100">
              <a:solidFill>
                <a:srgbClr val="FF0000"/>
              </a:solidFill>
              <a:prstDash val="sysDot"/>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DataFig3!$Z$8:$Z$24</c:f>
              <c:numCache>
                <c:formatCode>0.00%</c:formatCode>
                <c:ptCount val="17"/>
                <c:pt idx="1">
                  <c:v>2.86E-2</c:v>
                </c:pt>
                <c:pt idx="4">
                  <c:v>2.75E-2</c:v>
                </c:pt>
                <c:pt idx="7">
                  <c:v>3.1300000000000001E-2</c:v>
                </c:pt>
                <c:pt idx="10">
                  <c:v>2.5700000000000001E-2</c:v>
                </c:pt>
                <c:pt idx="13">
                  <c:v>2.07E-2</c:v>
                </c:pt>
                <c:pt idx="16">
                  <c:v>2.5000000000000001E-2</c:v>
                </c:pt>
              </c:numCache>
            </c:numRef>
          </c:val>
          <c:smooth val="0"/>
          <c:extLst>
            <c:ext xmlns:c16="http://schemas.microsoft.com/office/drawing/2014/chart" uri="{C3380CC4-5D6E-409C-BE32-E72D297353CC}">
              <c16:uniqueId val="{00000006-59C8-6343-AF11-9B534375D651}"/>
            </c:ext>
          </c:extLst>
        </c:ser>
        <c:ser>
          <c:idx val="1"/>
          <c:order val="7"/>
          <c:tx>
            <c:v>SZZ top 0.1% by wealth</c:v>
          </c:tx>
          <c:marker>
            <c:symbol val="none"/>
          </c:marker>
          <c:val>
            <c:numRef>
              <c:f>DataFig3!$AC$8:$AC$24</c:f>
              <c:numCache>
                <c:formatCode>0.0%</c:formatCode>
                <c:ptCount val="17"/>
                <c:pt idx="0">
                  <c:v>7.5182250000000006E-2</c:v>
                </c:pt>
                <c:pt idx="1">
                  <c:v>6.998501E-2</c:v>
                </c:pt>
                <c:pt idx="2">
                  <c:v>6.3338130000000006E-2</c:v>
                </c:pt>
                <c:pt idx="3">
                  <c:v>5.5199560000000002E-2</c:v>
                </c:pt>
                <c:pt idx="4">
                  <c:v>5.4298440000000003E-2</c:v>
                </c:pt>
                <c:pt idx="5">
                  <c:v>5.1480909999999998E-2</c:v>
                </c:pt>
                <c:pt idx="6">
                  <c:v>5.529746E-2</c:v>
                </c:pt>
                <c:pt idx="7">
                  <c:v>5.5089079999999999E-2</c:v>
                </c:pt>
                <c:pt idx="8">
                  <c:v>5.5277439999999997E-2</c:v>
                </c:pt>
                <c:pt idx="9">
                  <c:v>5.1210579999999999E-2</c:v>
                </c:pt>
                <c:pt idx="10">
                  <c:v>4.7298159999999999E-2</c:v>
                </c:pt>
                <c:pt idx="11">
                  <c:v>4.4080569999999999E-2</c:v>
                </c:pt>
                <c:pt idx="12">
                  <c:v>3.539424E-2</c:v>
                </c:pt>
                <c:pt idx="13">
                  <c:v>3.9826420000000001E-2</c:v>
                </c:pt>
                <c:pt idx="14">
                  <c:v>3.8968059999999999E-2</c:v>
                </c:pt>
                <c:pt idx="15">
                  <c:v>3.6521539999999998E-2</c:v>
                </c:pt>
                <c:pt idx="16">
                  <c:v>3.4413439999999997E-2</c:v>
                </c:pt>
              </c:numCache>
            </c:numRef>
          </c:val>
          <c:smooth val="0"/>
          <c:extLst>
            <c:ext xmlns:c16="http://schemas.microsoft.com/office/drawing/2014/chart" uri="{C3380CC4-5D6E-409C-BE32-E72D297353CC}">
              <c16:uniqueId val="{00000007-59C8-6343-AF11-9B534375D651}"/>
            </c:ext>
          </c:extLst>
        </c:ser>
        <c:dLbls>
          <c:showLegendKey val="0"/>
          <c:showVal val="0"/>
          <c:showCatName val="0"/>
          <c:showSerName val="0"/>
          <c:showPercent val="0"/>
          <c:showBubbleSize val="0"/>
        </c:dLbls>
        <c:smooth val="0"/>
        <c:axId val="-2115939336"/>
        <c:axId val="-2115947112"/>
      </c:lineChart>
      <c:catAx>
        <c:axId val="-2115939336"/>
        <c:scaling>
          <c:orientation val="minMax"/>
        </c:scaling>
        <c:delete val="0"/>
        <c:axPos val="b"/>
        <c:numFmt formatCode="General" sourceLinked="1"/>
        <c:majorTickMark val="out"/>
        <c:minorTickMark val="none"/>
        <c:tickLblPos val="nextTo"/>
        <c:crossAx val="-2115947112"/>
        <c:crosses val="autoZero"/>
        <c:auto val="1"/>
        <c:lblAlgn val="ctr"/>
        <c:lblOffset val="100"/>
        <c:tickLblSkip val="3"/>
        <c:tickMarkSkip val="3"/>
        <c:noMultiLvlLbl val="0"/>
      </c:catAx>
      <c:valAx>
        <c:axId val="-2115947112"/>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2115939336"/>
        <c:crosses val="autoZero"/>
        <c:crossBetween val="midCat"/>
      </c:valAx>
      <c:spPr>
        <a:noFill/>
        <a:ln w="25400">
          <a:noFill/>
        </a:ln>
      </c:spPr>
    </c:plotArea>
    <c:legend>
      <c:legendPos val="r"/>
      <c:layout>
        <c:manualLayout>
          <c:xMode val="edge"/>
          <c:yMode val="edge"/>
          <c:x val="0.15642222949134299"/>
          <c:y val="7.3078414217830595E-2"/>
          <c:w val="0.84209409098343402"/>
          <c:h val="0.15678040244969399"/>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800" b="1"/>
              <a:t>Male mortality rate advantage</a:t>
            </a:r>
            <a:r>
              <a:rPr lang="en-US" sz="1800" b="1" baseline="0"/>
              <a:t> of top earners (2012-14), Chetty et al.</a:t>
            </a:r>
            <a:endParaRPr lang="en-US" sz="1800" b="1"/>
          </a:p>
        </c:rich>
      </c:tx>
      <c:layout>
        <c:manualLayout>
          <c:xMode val="edge"/>
          <c:yMode val="edge"/>
          <c:x val="0.14471582948683101"/>
          <c:y val="4.5248868778280504E-3"/>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DataFig4!$B$21</c:f>
              <c:strCache>
                <c:ptCount val="1"/>
                <c:pt idx="0">
                  <c:v>Kopczuk-Saez</c:v>
                </c:pt>
              </c:strCache>
            </c:strRef>
          </c:tx>
          <c:spPr>
            <a:ln w="19050">
              <a:solidFill>
                <a:srgbClr val="000000"/>
              </a:solidFill>
              <a:prstDash val="solid"/>
            </a:ln>
          </c:spPr>
          <c:marker>
            <c:symbol val="diamond"/>
            <c:size val="10"/>
            <c:spPr>
              <a:solidFill>
                <a:sysClr val="window" lastClr="FFFFFF"/>
              </a:solidFill>
              <a:ln>
                <a:solidFill>
                  <a:srgbClr val="000000"/>
                </a:solidFill>
                <a:prstDash val="solid"/>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DataFig4!$B$23:$B$87</c:f>
              <c:numCache>
                <c:formatCode>General</c:formatCode>
                <c:ptCount val="65"/>
                <c:pt idx="0">
                  <c:v>0.71984800000000004</c:v>
                </c:pt>
                <c:pt idx="1">
                  <c:v>0.71984800000000004</c:v>
                </c:pt>
                <c:pt idx="2">
                  <c:v>0.70733900000000005</c:v>
                </c:pt>
                <c:pt idx="3">
                  <c:v>0.69494</c:v>
                </c:pt>
                <c:pt idx="4">
                  <c:v>0.68271800000000005</c:v>
                </c:pt>
                <c:pt idx="5">
                  <c:v>0.67074100000000003</c:v>
                </c:pt>
                <c:pt idx="6">
                  <c:v>0.65907700000000002</c:v>
                </c:pt>
                <c:pt idx="7">
                  <c:v>0.64779600000000004</c:v>
                </c:pt>
                <c:pt idx="8">
                  <c:v>0.636961</c:v>
                </c:pt>
                <c:pt idx="9">
                  <c:v>0.626637</c:v>
                </c:pt>
                <c:pt idx="10">
                  <c:v>0.61688399999999999</c:v>
                </c:pt>
                <c:pt idx="11">
                  <c:v>0.60775699999999999</c:v>
                </c:pt>
                <c:pt idx="12">
                  <c:v>0.59930700000000003</c:v>
                </c:pt>
                <c:pt idx="13">
                  <c:v>0.59157899999999997</c:v>
                </c:pt>
                <c:pt idx="14">
                  <c:v>0.58461200000000002</c:v>
                </c:pt>
                <c:pt idx="15">
                  <c:v>0.57844099999999998</c:v>
                </c:pt>
                <c:pt idx="16">
                  <c:v>0.57309100000000002</c:v>
                </c:pt>
                <c:pt idx="17">
                  <c:v>0.56858500000000001</c:v>
                </c:pt>
                <c:pt idx="18">
                  <c:v>0.56493599999999999</c:v>
                </c:pt>
                <c:pt idx="19">
                  <c:v>0.56215499999999996</c:v>
                </c:pt>
                <c:pt idx="20">
                  <c:v>0.56024399999999996</c:v>
                </c:pt>
                <c:pt idx="21">
                  <c:v>0.55920199999999998</c:v>
                </c:pt>
                <c:pt idx="22">
                  <c:v>0.55902200000000002</c:v>
                </c:pt>
                <c:pt idx="23">
                  <c:v>0.55969400000000002</c:v>
                </c:pt>
                <c:pt idx="24">
                  <c:v>0.56120400000000004</c:v>
                </c:pt>
                <c:pt idx="25">
                  <c:v>0.56353299999999995</c:v>
                </c:pt>
                <c:pt idx="26">
                  <c:v>0.56666399999999995</c:v>
                </c:pt>
                <c:pt idx="27">
                  <c:v>0.57057100000000005</c:v>
                </c:pt>
                <c:pt idx="28">
                  <c:v>0.57523299999999999</c:v>
                </c:pt>
                <c:pt idx="29">
                  <c:v>0.58062199999999997</c:v>
                </c:pt>
                <c:pt idx="30">
                  <c:v>0.58671300000000004</c:v>
                </c:pt>
                <c:pt idx="31">
                  <c:v>0.59347899999999998</c:v>
                </c:pt>
                <c:pt idx="32">
                  <c:v>0.60089099999999995</c:v>
                </c:pt>
                <c:pt idx="33">
                  <c:v>0.60892199999999996</c:v>
                </c:pt>
                <c:pt idx="34">
                  <c:v>0.61754299999999995</c:v>
                </c:pt>
                <c:pt idx="35">
                  <c:v>0.62672799999999995</c:v>
                </c:pt>
                <c:pt idx="36">
                  <c:v>0.63644699999999998</c:v>
                </c:pt>
                <c:pt idx="37">
                  <c:v>0.64667399999999997</c:v>
                </c:pt>
                <c:pt idx="38">
                  <c:v>0.65738200000000002</c:v>
                </c:pt>
                <c:pt idx="39">
                  <c:v>0.668543</c:v>
                </c:pt>
                <c:pt idx="40">
                  <c:v>0.68013000000000001</c:v>
                </c:pt>
                <c:pt idx="41">
                  <c:v>0.69211699999999998</c:v>
                </c:pt>
                <c:pt idx="42">
                  <c:v>0.70447599999999999</c:v>
                </c:pt>
                <c:pt idx="43">
                  <c:v>0.71718199999999999</c:v>
                </c:pt>
                <c:pt idx="44">
                  <c:v>0.73020700000000005</c:v>
                </c:pt>
                <c:pt idx="45">
                  <c:v>0.74352399999999996</c:v>
                </c:pt>
                <c:pt idx="46">
                  <c:v>0.75710500000000003</c:v>
                </c:pt>
                <c:pt idx="47">
                  <c:v>0.77092300000000002</c:v>
                </c:pt>
                <c:pt idx="48">
                  <c:v>0.78494799999999998</c:v>
                </c:pt>
                <c:pt idx="49">
                  <c:v>0.799153</c:v>
                </c:pt>
                <c:pt idx="50">
                  <c:v>0.81350599999999995</c:v>
                </c:pt>
                <c:pt idx="51">
                  <c:v>0.82797900000000002</c:v>
                </c:pt>
                <c:pt idx="52">
                  <c:v>0.84253999999999996</c:v>
                </c:pt>
                <c:pt idx="53">
                  <c:v>0.857159</c:v>
                </c:pt>
                <c:pt idx="54">
                  <c:v>0.87180400000000002</c:v>
                </c:pt>
                <c:pt idx="55">
                  <c:v>0.88644500000000004</c:v>
                </c:pt>
                <c:pt idx="56">
                  <c:v>0.90105199999999996</c:v>
                </c:pt>
                <c:pt idx="57">
                  <c:v>0.91559500000000005</c:v>
                </c:pt>
                <c:pt idx="58">
                  <c:v>0.93004799999999999</c:v>
                </c:pt>
                <c:pt idx="59">
                  <c:v>0.94438500000000003</c:v>
                </c:pt>
                <c:pt idx="60">
                  <c:v>0.95858699999999997</c:v>
                </c:pt>
                <c:pt idx="61">
                  <c:v>0.97263699999999997</c:v>
                </c:pt>
                <c:pt idx="62">
                  <c:v>0.98652499999999999</c:v>
                </c:pt>
                <c:pt idx="63">
                  <c:v>1</c:v>
                </c:pt>
                <c:pt idx="64">
                  <c:v>1</c:v>
                </c:pt>
              </c:numCache>
            </c:numRef>
          </c:val>
          <c:smooth val="0"/>
          <c:extLst>
            <c:ext xmlns:c16="http://schemas.microsoft.com/office/drawing/2014/chart" uri="{C3380CC4-5D6E-409C-BE32-E72D297353CC}">
              <c16:uniqueId val="{00000000-AE35-1842-843B-1662A2014C02}"/>
            </c:ext>
          </c:extLst>
        </c:ser>
        <c:ser>
          <c:idx val="1"/>
          <c:order val="1"/>
          <c:tx>
            <c:strRef>
              <c:f>DataFig4!$J$21</c:f>
              <c:strCache>
                <c:ptCount val="1"/>
                <c:pt idx="0">
                  <c:v>P80-90</c:v>
                </c:pt>
              </c:strCache>
            </c:strRef>
          </c:tx>
          <c:spPr>
            <a:ln w="19050">
              <a:solidFill>
                <a:srgbClr val="FF0000"/>
              </a:solidFill>
            </a:ln>
          </c:spPr>
          <c:marker>
            <c:symbol val="diamond"/>
            <c:size val="10"/>
            <c:spPr>
              <a:solidFill>
                <a:srgbClr val="FF0000"/>
              </a:solidFill>
              <a:ln>
                <a:solidFill>
                  <a:srgbClr val="FF0000"/>
                </a:solidFill>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DataFig4!$J$23:$J$87</c:f>
              <c:numCache>
                <c:formatCode>General</c:formatCode>
                <c:ptCount val="65"/>
                <c:pt idx="16">
                  <c:v>0.38308340000000002</c:v>
                </c:pt>
                <c:pt idx="17">
                  <c:v>0.3906657</c:v>
                </c:pt>
                <c:pt idx="18">
                  <c:v>0.45033849999999997</c:v>
                </c:pt>
                <c:pt idx="19">
                  <c:v>0.39578200000000002</c:v>
                </c:pt>
                <c:pt idx="20">
                  <c:v>0.4059162</c:v>
                </c:pt>
                <c:pt idx="21">
                  <c:v>0.41054570000000001</c:v>
                </c:pt>
                <c:pt idx="22">
                  <c:v>0.41916429999999999</c:v>
                </c:pt>
                <c:pt idx="23">
                  <c:v>0.40717609999999999</c:v>
                </c:pt>
                <c:pt idx="24">
                  <c:v>0.39331529999999998</c:v>
                </c:pt>
                <c:pt idx="25">
                  <c:v>0.40521279999999998</c:v>
                </c:pt>
                <c:pt idx="26">
                  <c:v>0.41839490000000001</c:v>
                </c:pt>
                <c:pt idx="27">
                  <c:v>0.42587900000000001</c:v>
                </c:pt>
                <c:pt idx="28">
                  <c:v>0.40767239999999999</c:v>
                </c:pt>
                <c:pt idx="29">
                  <c:v>0.4187382</c:v>
                </c:pt>
                <c:pt idx="30">
                  <c:v>0.42287530000000001</c:v>
                </c:pt>
                <c:pt idx="31">
                  <c:v>0.43355630000000001</c:v>
                </c:pt>
                <c:pt idx="32">
                  <c:v>0.43258429999999998</c:v>
                </c:pt>
                <c:pt idx="33">
                  <c:v>0.48906159999999999</c:v>
                </c:pt>
                <c:pt idx="34">
                  <c:v>0.45623599999999997</c:v>
                </c:pt>
                <c:pt idx="35">
                  <c:v>0.45813619999999999</c:v>
                </c:pt>
                <c:pt idx="36">
                  <c:v>0.48478860000000001</c:v>
                </c:pt>
                <c:pt idx="37">
                  <c:v>0.50105049999999995</c:v>
                </c:pt>
                <c:pt idx="38">
                  <c:v>0.50993569999999999</c:v>
                </c:pt>
                <c:pt idx="39">
                  <c:v>0.51624199999999998</c:v>
                </c:pt>
                <c:pt idx="40">
                  <c:v>0.53655299999999995</c:v>
                </c:pt>
                <c:pt idx="41">
                  <c:v>0.55920800000000004</c:v>
                </c:pt>
                <c:pt idx="42">
                  <c:v>0.57011489999999998</c:v>
                </c:pt>
                <c:pt idx="43">
                  <c:v>0.57725510000000002</c:v>
                </c:pt>
                <c:pt idx="44">
                  <c:v>0.59865179999999996</c:v>
                </c:pt>
                <c:pt idx="45">
                  <c:v>0.59296409999999999</c:v>
                </c:pt>
                <c:pt idx="46">
                  <c:v>0.61801729999999999</c:v>
                </c:pt>
                <c:pt idx="47">
                  <c:v>0.65519019999999994</c:v>
                </c:pt>
                <c:pt idx="48">
                  <c:v>0.66002450000000001</c:v>
                </c:pt>
                <c:pt idx="49">
                  <c:v>0.66755889999999996</c:v>
                </c:pt>
                <c:pt idx="50">
                  <c:v>0.6968818</c:v>
                </c:pt>
                <c:pt idx="51">
                  <c:v>0.71088280000000004</c:v>
                </c:pt>
                <c:pt idx="52">
                  <c:v>0.72851160000000004</c:v>
                </c:pt>
              </c:numCache>
            </c:numRef>
          </c:val>
          <c:smooth val="0"/>
          <c:extLst>
            <c:ext xmlns:c16="http://schemas.microsoft.com/office/drawing/2014/chart" uri="{C3380CC4-5D6E-409C-BE32-E72D297353CC}">
              <c16:uniqueId val="{00000001-AE35-1842-843B-1662A2014C02}"/>
            </c:ext>
          </c:extLst>
        </c:ser>
        <c:ser>
          <c:idx val="2"/>
          <c:order val="2"/>
          <c:tx>
            <c:strRef>
              <c:f>DataFig4!$K$21</c:f>
              <c:strCache>
                <c:ptCount val="1"/>
                <c:pt idx="0">
                  <c:v>P90-99</c:v>
                </c:pt>
              </c:strCache>
            </c:strRef>
          </c:tx>
          <c:spPr>
            <a:ln w="19050">
              <a:solidFill>
                <a:sysClr val="windowText" lastClr="000000">
                  <a:lumMod val="50000"/>
                  <a:lumOff val="50000"/>
                </a:sysClr>
              </a:solidFill>
            </a:ln>
          </c:spPr>
          <c:marker>
            <c:symbol val="triangle"/>
            <c:size val="10"/>
            <c:spPr>
              <a:solidFill>
                <a:sysClr val="windowText" lastClr="000000">
                  <a:lumMod val="50000"/>
                  <a:lumOff val="50000"/>
                </a:sysClr>
              </a:solidFill>
              <a:ln>
                <a:solidFill>
                  <a:sysClr val="windowText" lastClr="000000">
                    <a:lumMod val="50000"/>
                    <a:lumOff val="50000"/>
                  </a:sysClr>
                </a:solidFill>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DataFig4!$K$23:$K$87</c:f>
              <c:numCache>
                <c:formatCode>General</c:formatCode>
                <c:ptCount val="65"/>
                <c:pt idx="16">
                  <c:v>0.30457060000000002</c:v>
                </c:pt>
                <c:pt idx="17">
                  <c:v>0.29361720000000002</c:v>
                </c:pt>
                <c:pt idx="18">
                  <c:v>0.32768969999999997</c:v>
                </c:pt>
                <c:pt idx="19">
                  <c:v>0.33858480000000002</c:v>
                </c:pt>
                <c:pt idx="20">
                  <c:v>0.29562919999999998</c:v>
                </c:pt>
                <c:pt idx="21">
                  <c:v>0.32503369999999998</c:v>
                </c:pt>
                <c:pt idx="22">
                  <c:v>0.31531550000000003</c:v>
                </c:pt>
                <c:pt idx="23">
                  <c:v>0.32914529999999997</c:v>
                </c:pt>
                <c:pt idx="24">
                  <c:v>0.337088</c:v>
                </c:pt>
                <c:pt idx="25">
                  <c:v>0.3381401</c:v>
                </c:pt>
                <c:pt idx="26">
                  <c:v>0.33195340000000001</c:v>
                </c:pt>
                <c:pt idx="27">
                  <c:v>0.3348045</c:v>
                </c:pt>
                <c:pt idx="28">
                  <c:v>0.36539579999999999</c:v>
                </c:pt>
                <c:pt idx="29">
                  <c:v>0.34762599999999999</c:v>
                </c:pt>
                <c:pt idx="30">
                  <c:v>0.33943010000000001</c:v>
                </c:pt>
                <c:pt idx="31">
                  <c:v>0.35652230000000001</c:v>
                </c:pt>
                <c:pt idx="32">
                  <c:v>0.33059880000000003</c:v>
                </c:pt>
                <c:pt idx="33">
                  <c:v>0.35298679999999999</c:v>
                </c:pt>
                <c:pt idx="34">
                  <c:v>0.35834139999999998</c:v>
                </c:pt>
                <c:pt idx="35">
                  <c:v>0.38683630000000002</c:v>
                </c:pt>
                <c:pt idx="36">
                  <c:v>0.38829780000000003</c:v>
                </c:pt>
                <c:pt idx="37">
                  <c:v>0.3882719</c:v>
                </c:pt>
                <c:pt idx="38">
                  <c:v>0.40838370000000002</c:v>
                </c:pt>
                <c:pt idx="39">
                  <c:v>0.40569050000000001</c:v>
                </c:pt>
                <c:pt idx="40">
                  <c:v>0.42590790000000001</c:v>
                </c:pt>
                <c:pt idx="41">
                  <c:v>0.44312509999999999</c:v>
                </c:pt>
                <c:pt idx="42">
                  <c:v>0.45466139999999999</c:v>
                </c:pt>
                <c:pt idx="43">
                  <c:v>0.45913680000000001</c:v>
                </c:pt>
                <c:pt idx="44">
                  <c:v>0.47545589999999999</c:v>
                </c:pt>
                <c:pt idx="45">
                  <c:v>0.49378349999999999</c:v>
                </c:pt>
                <c:pt idx="46">
                  <c:v>0.49207089999999998</c:v>
                </c:pt>
                <c:pt idx="47">
                  <c:v>0.52998909999999999</c:v>
                </c:pt>
                <c:pt idx="48">
                  <c:v>0.52887410000000001</c:v>
                </c:pt>
                <c:pt idx="49">
                  <c:v>0.55027510000000002</c:v>
                </c:pt>
                <c:pt idx="50">
                  <c:v>0.5459813</c:v>
                </c:pt>
                <c:pt idx="51">
                  <c:v>0.58751810000000004</c:v>
                </c:pt>
                <c:pt idx="52">
                  <c:v>0.58874490000000002</c:v>
                </c:pt>
              </c:numCache>
            </c:numRef>
          </c:val>
          <c:smooth val="0"/>
          <c:extLst>
            <c:ext xmlns:c16="http://schemas.microsoft.com/office/drawing/2014/chart" uri="{C3380CC4-5D6E-409C-BE32-E72D297353CC}">
              <c16:uniqueId val="{00000002-AE35-1842-843B-1662A2014C02}"/>
            </c:ext>
          </c:extLst>
        </c:ser>
        <c:ser>
          <c:idx val="3"/>
          <c:order val="3"/>
          <c:tx>
            <c:strRef>
              <c:f>DataFig4!$L$21</c:f>
              <c:strCache>
                <c:ptCount val="1"/>
                <c:pt idx="0">
                  <c:v>Top 1%</c:v>
                </c:pt>
              </c:strCache>
            </c:strRef>
          </c:tx>
          <c:spPr>
            <a:ln w="19050">
              <a:solidFill>
                <a:srgbClr val="3366FF"/>
              </a:solidFill>
            </a:ln>
          </c:spPr>
          <c:marker>
            <c:symbol val="triangle"/>
            <c:size val="10"/>
            <c:spPr>
              <a:solidFill>
                <a:sysClr val="window" lastClr="FFFFFF"/>
              </a:solidFill>
              <a:ln>
                <a:solidFill>
                  <a:srgbClr val="3366FF"/>
                </a:solidFill>
              </a:ln>
            </c:spPr>
          </c:marker>
          <c:cat>
            <c:numRef>
              <c:f>DataFig4!$A$23:$A$87</c:f>
              <c:numCache>
                <c:formatCode>General</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DataFig4!$L$23:$L$87</c:f>
              <c:numCache>
                <c:formatCode>General</c:formatCode>
                <c:ptCount val="65"/>
                <c:pt idx="16">
                  <c:v>0.30495080000000002</c:v>
                </c:pt>
                <c:pt idx="17">
                  <c:v>0.26242149999999997</c:v>
                </c:pt>
                <c:pt idx="18">
                  <c:v>0.23447889999999999</c:v>
                </c:pt>
                <c:pt idx="19">
                  <c:v>0.21973280000000001</c:v>
                </c:pt>
                <c:pt idx="20">
                  <c:v>0.2380824</c:v>
                </c:pt>
                <c:pt idx="21">
                  <c:v>0.26054149999999998</c:v>
                </c:pt>
                <c:pt idx="22">
                  <c:v>0.2679781</c:v>
                </c:pt>
                <c:pt idx="23">
                  <c:v>0.2496855</c:v>
                </c:pt>
                <c:pt idx="24">
                  <c:v>0.24616199999999999</c:v>
                </c:pt>
                <c:pt idx="25">
                  <c:v>0.25453500000000001</c:v>
                </c:pt>
                <c:pt idx="26">
                  <c:v>0.25473750000000001</c:v>
                </c:pt>
                <c:pt idx="27">
                  <c:v>0.26646540000000002</c:v>
                </c:pt>
                <c:pt idx="28">
                  <c:v>0.27929739999999997</c:v>
                </c:pt>
                <c:pt idx="29">
                  <c:v>0.27576620000000002</c:v>
                </c:pt>
                <c:pt idx="30">
                  <c:v>0.27978769999999997</c:v>
                </c:pt>
                <c:pt idx="31">
                  <c:v>0.28749560000000002</c:v>
                </c:pt>
                <c:pt idx="32">
                  <c:v>0.28812539999999998</c:v>
                </c:pt>
                <c:pt idx="33">
                  <c:v>0.29596860000000003</c:v>
                </c:pt>
                <c:pt idx="34">
                  <c:v>0.30295610000000001</c:v>
                </c:pt>
                <c:pt idx="35">
                  <c:v>0.29477310000000001</c:v>
                </c:pt>
                <c:pt idx="36">
                  <c:v>0.29098849999999998</c:v>
                </c:pt>
                <c:pt idx="37">
                  <c:v>0.2956416</c:v>
                </c:pt>
                <c:pt idx="38">
                  <c:v>0.30974420000000003</c:v>
                </c:pt>
                <c:pt idx="39">
                  <c:v>0.32560250000000002</c:v>
                </c:pt>
                <c:pt idx="40">
                  <c:v>0.3409798</c:v>
                </c:pt>
                <c:pt idx="41">
                  <c:v>0.34351169999999998</c:v>
                </c:pt>
                <c:pt idx="42">
                  <c:v>0.34385110000000002</c:v>
                </c:pt>
                <c:pt idx="43">
                  <c:v>0.36416019999999999</c:v>
                </c:pt>
                <c:pt idx="44">
                  <c:v>0.39694239999999997</c:v>
                </c:pt>
                <c:pt idx="45">
                  <c:v>0.4150701</c:v>
                </c:pt>
                <c:pt idx="46">
                  <c:v>0.41610160000000002</c:v>
                </c:pt>
                <c:pt idx="47">
                  <c:v>0.42009999999999997</c:v>
                </c:pt>
                <c:pt idx="48">
                  <c:v>0.43238840000000001</c:v>
                </c:pt>
                <c:pt idx="49">
                  <c:v>0.46100069999999999</c:v>
                </c:pt>
                <c:pt idx="50">
                  <c:v>0.48449789999999998</c:v>
                </c:pt>
                <c:pt idx="51">
                  <c:v>0.48628090000000002</c:v>
                </c:pt>
                <c:pt idx="52">
                  <c:v>0.48120220000000002</c:v>
                </c:pt>
              </c:numCache>
            </c:numRef>
          </c:val>
          <c:smooth val="0"/>
          <c:extLst>
            <c:ext xmlns:c16="http://schemas.microsoft.com/office/drawing/2014/chart" uri="{C3380CC4-5D6E-409C-BE32-E72D297353CC}">
              <c16:uniqueId val="{00000003-AE35-1842-843B-1662A2014C02}"/>
            </c:ext>
          </c:extLst>
        </c:ser>
        <c:dLbls>
          <c:showLegendKey val="0"/>
          <c:showVal val="0"/>
          <c:showCatName val="0"/>
          <c:showSerName val="0"/>
          <c:showPercent val="0"/>
          <c:showBubbleSize val="0"/>
        </c:dLbls>
        <c:marker val="1"/>
        <c:smooth val="0"/>
        <c:axId val="-2146368376"/>
        <c:axId val="-2046289352"/>
      </c:lineChart>
      <c:catAx>
        <c:axId val="-2146368376"/>
        <c:scaling>
          <c:orientation val="minMax"/>
        </c:scaling>
        <c:delete val="0"/>
        <c:axPos val="b"/>
        <c:majorGridlines>
          <c:spPr>
            <a:ln w="12700">
              <a:solidFill>
                <a:schemeClr val="bg1">
                  <a:lumMod val="65000"/>
                </a:schemeClr>
              </a:solidFill>
              <a:prstDash val="sysDash"/>
            </a:ln>
          </c:spPr>
        </c:majorGridlines>
        <c:title>
          <c:tx>
            <c:rich>
              <a:bodyPr/>
              <a:lstStyle/>
              <a:p>
                <a:pPr>
                  <a:defRPr/>
                </a:pPr>
                <a:r>
                  <a:rPr lang="en-US" sz="2000"/>
                  <a:t>age</a:t>
                </a:r>
              </a:p>
            </c:rich>
          </c:tx>
          <c:layout>
            <c:manualLayout>
              <c:xMode val="edge"/>
              <c:yMode val="edge"/>
              <c:x val="0.48044691827314701"/>
              <c:y val="0.89988687782805399"/>
            </c:manualLayout>
          </c:layout>
          <c:overlay val="0"/>
        </c:title>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6289352"/>
        <c:crosses val="autoZero"/>
        <c:auto val="1"/>
        <c:lblAlgn val="ctr"/>
        <c:lblOffset val="100"/>
        <c:tickLblSkip val="4"/>
        <c:tickMarkSkip val="4"/>
        <c:noMultiLvlLbl val="0"/>
      </c:catAx>
      <c:valAx>
        <c:axId val="-2046289352"/>
        <c:scaling>
          <c:orientation val="minMax"/>
          <c:max val="1"/>
        </c:scaling>
        <c:delete val="0"/>
        <c:axPos val="l"/>
        <c:majorGridlines>
          <c:spPr>
            <a:ln w="3175">
              <a:solidFill>
                <a:schemeClr val="bg1">
                  <a:lumMod val="65000"/>
                </a:schemeClr>
              </a:solidFill>
              <a:prstDash val="solid"/>
            </a:ln>
          </c:spPr>
        </c:majorGridlines>
        <c:title>
          <c:tx>
            <c:rich>
              <a:bodyPr rot="-5400000" vert="horz"/>
              <a:lstStyle/>
              <a:p>
                <a:pPr>
                  <a:defRPr/>
                </a:pPr>
                <a:r>
                  <a:rPr lang="en-US" sz="2000"/>
                  <a:t>Mortality rate (relative to average)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46368376"/>
        <c:crosses val="autoZero"/>
        <c:crossBetween val="midCat"/>
      </c:valAx>
      <c:spPr>
        <a:solidFill>
          <a:srgbClr val="FFFFFF"/>
        </a:solidFill>
        <a:ln w="3175">
          <a:noFill/>
          <a:prstDash val="solid"/>
        </a:ln>
      </c:spPr>
    </c:plotArea>
    <c:legend>
      <c:legendPos val="r"/>
      <c:layout>
        <c:manualLayout>
          <c:xMode val="edge"/>
          <c:yMode val="edge"/>
          <c:x val="0.12"/>
          <c:y val="0.41853457797413302"/>
          <c:w val="0.244137931034483"/>
          <c:h val="0.30320233726440299"/>
        </c:manualLayout>
      </c:layout>
      <c:overlay val="1"/>
      <c:txPr>
        <a:bodyPr/>
        <a:lstStyle/>
        <a:p>
          <a:pPr>
            <a:defRPr sz="1800"/>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800" b="1"/>
              <a:t>Correcting Estate Multiplier Estimates</a:t>
            </a:r>
          </a:p>
        </c:rich>
      </c:tx>
      <c:layout>
        <c:manualLayout>
          <c:xMode val="edge"/>
          <c:yMode val="edge"/>
          <c:x val="0.27856475699158301"/>
          <c:y val="0"/>
        </c:manualLayout>
      </c:layout>
      <c:overlay val="0"/>
    </c:title>
    <c:autoTitleDeleted val="0"/>
    <c:plotArea>
      <c:layout>
        <c:manualLayout>
          <c:layoutTarget val="inner"/>
          <c:xMode val="edge"/>
          <c:yMode val="edge"/>
          <c:x val="0.111763127884876"/>
          <c:y val="7.1719278868421998E-2"/>
          <c:w val="0.86339408091229997"/>
          <c:h val="0.74117647058823499"/>
        </c:manualLayout>
      </c:layout>
      <c:lineChart>
        <c:grouping val="standard"/>
        <c:varyColors val="0"/>
        <c:ser>
          <c:idx val="3"/>
          <c:order val="0"/>
          <c:tx>
            <c:strRef>
              <c:f>DataFig2!$F$2</c:f>
              <c:strCache>
                <c:ptCount val="1"/>
                <c:pt idx="0">
                  <c:v>Estate multiplier (raw)</c:v>
                </c:pt>
              </c:strCache>
            </c:strRef>
          </c:tx>
          <c:spPr>
            <a:ln w="19050">
              <a:solidFill>
                <a:srgbClr val="3366FF"/>
              </a:solidFill>
            </a:ln>
          </c:spPr>
          <c:marker>
            <c:symbol val="triangle"/>
            <c:size val="10"/>
            <c:spPr>
              <a:solidFill>
                <a:sysClr val="window" lastClr="FFFFFF"/>
              </a:solidFill>
              <a:ln>
                <a:solidFill>
                  <a:srgbClr val="3366FF"/>
                </a:solidFill>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DataFig2!$J$66:$J$106</c:f>
              <c:numCache>
                <c:formatCode>0.0%</c:formatCode>
                <c:ptCount val="41"/>
                <c:pt idx="0">
                  <c:v>7.7232926516130604E-2</c:v>
                </c:pt>
                <c:pt idx="5">
                  <c:v>7.7726786830552674E-2</c:v>
                </c:pt>
                <c:pt idx="6">
                  <c:v>7.8301819300812564E-2</c:v>
                </c:pt>
                <c:pt idx="7">
                  <c:v>9.1233038969616709E-2</c:v>
                </c:pt>
                <c:pt idx="8">
                  <c:v>9.3526438238784662E-2</c:v>
                </c:pt>
                <c:pt idx="9">
                  <c:v>0.10510393866594732</c:v>
                </c:pt>
                <c:pt idx="10">
                  <c:v>0.10782557607650003</c:v>
                </c:pt>
                <c:pt idx="11">
                  <c:v>0.10515367373054565</c:v>
                </c:pt>
                <c:pt idx="12">
                  <c:v>0.10643742622734638</c:v>
                </c:pt>
                <c:pt idx="13">
                  <c:v>0.11286180850615259</c:v>
                </c:pt>
                <c:pt idx="14">
                  <c:v>0.10768899841181373</c:v>
                </c:pt>
                <c:pt idx="15">
                  <c:v>0.11190384748497917</c:v>
                </c:pt>
                <c:pt idx="16">
                  <c:v>0.11295167792823184</c:v>
                </c:pt>
                <c:pt idx="17">
                  <c:v>0.11108278804976184</c:v>
                </c:pt>
                <c:pt idx="18">
                  <c:v>0.1165302813305376</c:v>
                </c:pt>
                <c:pt idx="19">
                  <c:v>0.12204569269442589</c:v>
                </c:pt>
                <c:pt idx="20">
                  <c:v>0.12152775972173394</c:v>
                </c:pt>
                <c:pt idx="21">
                  <c:v>0.12079612992852315</c:v>
                </c:pt>
                <c:pt idx="22">
                  <c:v>0.129041657175542</c:v>
                </c:pt>
                <c:pt idx="23">
                  <c:v>0.13046608476243124</c:v>
                </c:pt>
                <c:pt idx="24">
                  <c:v>0.12741772529464207</c:v>
                </c:pt>
                <c:pt idx="25">
                  <c:v>0.14291907620200683</c:v>
                </c:pt>
                <c:pt idx="26">
                  <c:v>0.14555130469968952</c:v>
                </c:pt>
                <c:pt idx="27">
                  <c:v>0.13983831952539766</c:v>
                </c:pt>
                <c:pt idx="28">
                  <c:v>0.133067767649757</c:v>
                </c:pt>
                <c:pt idx="29">
                  <c:v>0.13730636053635892</c:v>
                </c:pt>
                <c:pt idx="30">
                  <c:v>0.13886427631537715</c:v>
                </c:pt>
                <c:pt idx="31">
                  <c:v>0.13448226120408496</c:v>
                </c:pt>
                <c:pt idx="32">
                  <c:v>0.13769633415417176</c:v>
                </c:pt>
                <c:pt idx="33">
                  <c:v>0.14761934103168878</c:v>
                </c:pt>
                <c:pt idx="35">
                  <c:v>0.16995964679355416</c:v>
                </c:pt>
                <c:pt idx="36">
                  <c:v>0.16102948083564148</c:v>
                </c:pt>
              </c:numCache>
            </c:numRef>
          </c:val>
          <c:smooth val="0"/>
          <c:extLst>
            <c:ext xmlns:c16="http://schemas.microsoft.com/office/drawing/2014/chart" uri="{C3380CC4-5D6E-409C-BE32-E72D297353CC}">
              <c16:uniqueId val="{00000000-4EB2-FB45-BE1D-EABDA29CCA36}"/>
            </c:ext>
          </c:extLst>
        </c:ser>
        <c:ser>
          <c:idx val="1"/>
          <c:order val="1"/>
          <c:tx>
            <c:strRef>
              <c:f>DataFig2!$G$2</c:f>
              <c:strCache>
                <c:ptCount val="1"/>
                <c:pt idx="0">
                  <c:v>Estate multiplier (smoothed)</c:v>
                </c:pt>
              </c:strCache>
            </c:strRef>
          </c:tx>
          <c:spPr>
            <a:ln w="19050">
              <a:solidFill>
                <a:srgbClr val="FF0000"/>
              </a:solidFill>
            </a:ln>
          </c:spPr>
          <c:marker>
            <c:symbol val="diamond"/>
            <c:size val="10"/>
            <c:spPr>
              <a:solidFill>
                <a:srgbClr val="FF0000"/>
              </a:solidFill>
              <a:ln>
                <a:solidFill>
                  <a:srgbClr val="FF0000"/>
                </a:solidFill>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DataFig2!$G$66:$G$106</c:f>
              <c:numCache>
                <c:formatCode>0.0%</c:formatCode>
                <c:ptCount val="41"/>
                <c:pt idx="0">
                  <c:v>7.4539776153462203E-2</c:v>
                </c:pt>
                <c:pt idx="5">
                  <c:v>7.4745130000000007E-2</c:v>
                </c:pt>
                <c:pt idx="6">
                  <c:v>7.3284959999999996E-2</c:v>
                </c:pt>
                <c:pt idx="7">
                  <c:v>8.3969779999999994E-2</c:v>
                </c:pt>
                <c:pt idx="8">
                  <c:v>8.6045759999999999E-2</c:v>
                </c:pt>
                <c:pt idx="9">
                  <c:v>9.4486059999999997E-2</c:v>
                </c:pt>
                <c:pt idx="10">
                  <c:v>9.6067639999999996E-2</c:v>
                </c:pt>
                <c:pt idx="11">
                  <c:v>8.9839290000000002E-2</c:v>
                </c:pt>
                <c:pt idx="12">
                  <c:v>8.9540839999999997E-2</c:v>
                </c:pt>
                <c:pt idx="13">
                  <c:v>9.3001050000000002E-2</c:v>
                </c:pt>
                <c:pt idx="14">
                  <c:v>8.7297810000000003E-2</c:v>
                </c:pt>
                <c:pt idx="15">
                  <c:v>8.9521089999999998E-2</c:v>
                </c:pt>
                <c:pt idx="16">
                  <c:v>8.9935520000000005E-2</c:v>
                </c:pt>
                <c:pt idx="17">
                  <c:v>8.6924669999999996E-2</c:v>
                </c:pt>
                <c:pt idx="18">
                  <c:v>8.9984629999999996E-2</c:v>
                </c:pt>
                <c:pt idx="19">
                  <c:v>9.2909340000000007E-2</c:v>
                </c:pt>
                <c:pt idx="20">
                  <c:v>9.0791150000000001E-2</c:v>
                </c:pt>
                <c:pt idx="21">
                  <c:v>8.9187310000000006E-2</c:v>
                </c:pt>
                <c:pt idx="22">
                  <c:v>9.3813489999999999E-2</c:v>
                </c:pt>
                <c:pt idx="23">
                  <c:v>9.4014959999999995E-2</c:v>
                </c:pt>
                <c:pt idx="24">
                  <c:v>9.061988E-2</c:v>
                </c:pt>
                <c:pt idx="25">
                  <c:v>0.10079034499999999</c:v>
                </c:pt>
                <c:pt idx="26">
                  <c:v>0.10096437</c:v>
                </c:pt>
                <c:pt idx="27">
                  <c:v>9.51157475E-2</c:v>
                </c:pt>
                <c:pt idx="28">
                  <c:v>8.9942555000000007E-2</c:v>
                </c:pt>
                <c:pt idx="29">
                  <c:v>9.169859000000001E-2</c:v>
                </c:pt>
                <c:pt idx="30">
                  <c:v>9.1597160000000011E-2</c:v>
                </c:pt>
                <c:pt idx="31">
                  <c:v>8.8193469999999996E-2</c:v>
                </c:pt>
                <c:pt idx="32">
                  <c:v>8.9308187500000011E-2</c:v>
                </c:pt>
                <c:pt idx="33">
                  <c:v>9.5222890000000004E-2</c:v>
                </c:pt>
                <c:pt idx="35">
                  <c:v>0.10677224399999999</c:v>
                </c:pt>
                <c:pt idx="36">
                  <c:v>0.100083836</c:v>
                </c:pt>
              </c:numCache>
            </c:numRef>
          </c:val>
          <c:smooth val="0"/>
          <c:extLst>
            <c:ext xmlns:c16="http://schemas.microsoft.com/office/drawing/2014/chart" uri="{C3380CC4-5D6E-409C-BE32-E72D297353CC}">
              <c16:uniqueId val="{00000001-4EB2-FB45-BE1D-EABDA29CCA36}"/>
            </c:ext>
          </c:extLst>
        </c:ser>
        <c:ser>
          <c:idx val="0"/>
          <c:order val="2"/>
          <c:tx>
            <c:strRef>
              <c:f>DataFig2!$F$2</c:f>
              <c:strCache>
                <c:ptCount val="1"/>
                <c:pt idx="0">
                  <c:v>Estate multiplier (raw)</c:v>
                </c:pt>
              </c:strCache>
            </c:strRef>
          </c:tx>
          <c:spPr>
            <a:ln w="19050">
              <a:solidFill>
                <a:srgbClr val="000000"/>
              </a:solidFill>
              <a:prstDash val="solid"/>
            </a:ln>
          </c:spPr>
          <c:marker>
            <c:symbol val="diamond"/>
            <c:size val="10"/>
            <c:spPr>
              <a:solidFill>
                <a:sysClr val="window" lastClr="FFFFFF"/>
              </a:solidFill>
              <a:ln>
                <a:solidFill>
                  <a:srgbClr val="000000"/>
                </a:solidFill>
                <a:prstDash val="solid"/>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DataFig2!$F$66:$F$106</c:f>
              <c:numCache>
                <c:formatCode>0.0%</c:formatCode>
                <c:ptCount val="41"/>
                <c:pt idx="0">
                  <c:v>7.4539776153462203E-2</c:v>
                </c:pt>
                <c:pt idx="5">
                  <c:v>7.4745130000000007E-2</c:v>
                </c:pt>
                <c:pt idx="6">
                  <c:v>7.3284959999999996E-2</c:v>
                </c:pt>
                <c:pt idx="7">
                  <c:v>8.3969779999999994E-2</c:v>
                </c:pt>
                <c:pt idx="8">
                  <c:v>8.6045759999999999E-2</c:v>
                </c:pt>
                <c:pt idx="9">
                  <c:v>9.4486059999999997E-2</c:v>
                </c:pt>
                <c:pt idx="10">
                  <c:v>9.6067639999999996E-2</c:v>
                </c:pt>
                <c:pt idx="11">
                  <c:v>8.9839290000000002E-2</c:v>
                </c:pt>
                <c:pt idx="12">
                  <c:v>8.9540839999999997E-2</c:v>
                </c:pt>
                <c:pt idx="13">
                  <c:v>9.3001050000000002E-2</c:v>
                </c:pt>
                <c:pt idx="14">
                  <c:v>8.7297810000000003E-2</c:v>
                </c:pt>
                <c:pt idx="15">
                  <c:v>8.9521089999999998E-2</c:v>
                </c:pt>
                <c:pt idx="16">
                  <c:v>8.9935520000000005E-2</c:v>
                </c:pt>
                <c:pt idx="17">
                  <c:v>8.6924669999999996E-2</c:v>
                </c:pt>
                <c:pt idx="18">
                  <c:v>8.9984629999999996E-2</c:v>
                </c:pt>
                <c:pt idx="19">
                  <c:v>9.2909340000000007E-2</c:v>
                </c:pt>
                <c:pt idx="20">
                  <c:v>9.0791150000000001E-2</c:v>
                </c:pt>
                <c:pt idx="21">
                  <c:v>8.9187310000000006E-2</c:v>
                </c:pt>
                <c:pt idx="22">
                  <c:v>9.3813489999999999E-2</c:v>
                </c:pt>
                <c:pt idx="23">
                  <c:v>9.4014959999999995E-2</c:v>
                </c:pt>
                <c:pt idx="24">
                  <c:v>9.061988E-2</c:v>
                </c:pt>
                <c:pt idx="25">
                  <c:v>0.10764509999999999</c:v>
                </c:pt>
                <c:pt idx="26">
                  <c:v>9.7251299999999999E-2</c:v>
                </c:pt>
                <c:pt idx="27">
                  <c:v>0.10170978</c:v>
                </c:pt>
                <c:pt idx="28">
                  <c:v>7.9792130000000003E-2</c:v>
                </c:pt>
                <c:pt idx="29">
                  <c:v>9.8476179999999996E-2</c:v>
                </c:pt>
                <c:pt idx="30">
                  <c:v>9.0049870000000004E-2</c:v>
                </c:pt>
                <c:pt idx="31">
                  <c:v>8.7812719999999997E-2</c:v>
                </c:pt>
                <c:pt idx="32">
                  <c:v>8.709857E-2</c:v>
                </c:pt>
                <c:pt idx="33">
                  <c:v>9.5222890000000004E-2</c:v>
                </c:pt>
                <c:pt idx="35">
                  <c:v>0.12014906</c:v>
                </c:pt>
                <c:pt idx="36">
                  <c:v>8.6707019999999996E-2</c:v>
                </c:pt>
              </c:numCache>
            </c:numRef>
          </c:val>
          <c:smooth val="0"/>
          <c:extLst>
            <c:ext xmlns:c16="http://schemas.microsoft.com/office/drawing/2014/chart" uri="{C3380CC4-5D6E-409C-BE32-E72D297353CC}">
              <c16:uniqueId val="{00000002-4EB2-FB45-BE1D-EABDA29CCA36}"/>
            </c:ext>
          </c:extLst>
        </c:ser>
        <c:ser>
          <c:idx val="2"/>
          <c:order val="3"/>
          <c:tx>
            <c:strRef>
              <c:f>DataFig2!$I$2</c:f>
              <c:strCache>
                <c:ptCount val="1"/>
                <c:pt idx="0">
                  <c:v>Estate multiplier (Chetty mortality)</c:v>
                </c:pt>
              </c:strCache>
            </c:strRef>
          </c:tx>
          <c:spPr>
            <a:ln w="19050">
              <a:solidFill>
                <a:sysClr val="windowText" lastClr="000000">
                  <a:lumMod val="50000"/>
                  <a:lumOff val="50000"/>
                </a:sysClr>
              </a:solidFill>
            </a:ln>
          </c:spPr>
          <c:marker>
            <c:symbol val="triangle"/>
            <c:size val="10"/>
            <c:spPr>
              <a:solidFill>
                <a:sysClr val="windowText" lastClr="000000">
                  <a:lumMod val="50000"/>
                  <a:lumOff val="50000"/>
                </a:sysClr>
              </a:solidFill>
              <a:ln>
                <a:solidFill>
                  <a:sysClr val="windowText" lastClr="000000">
                    <a:lumMod val="50000"/>
                    <a:lumOff val="50000"/>
                  </a:sysClr>
                </a:solidFill>
              </a:ln>
            </c:spPr>
          </c:marker>
          <c:cat>
            <c:numRef>
              <c:f>DataFig2!$A$66:$A$106</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formatCode="0">
                  <c:v>2012</c:v>
                </c:pt>
                <c:pt idx="37" formatCode="0">
                  <c:v>2013</c:v>
                </c:pt>
                <c:pt idx="38" formatCode="0">
                  <c:v>2014</c:v>
                </c:pt>
                <c:pt idx="39" formatCode="0">
                  <c:v>2015</c:v>
                </c:pt>
                <c:pt idx="40" formatCode="0">
                  <c:v>2016</c:v>
                </c:pt>
              </c:numCache>
            </c:numRef>
          </c:cat>
          <c:val>
            <c:numRef>
              <c:f>DataFig2!$I$66:$I$106</c:f>
              <c:numCache>
                <c:formatCode>0.0%</c:formatCode>
                <c:ptCount val="41"/>
                <c:pt idx="0">
                  <c:v>7.4539776153462203E-2</c:v>
                </c:pt>
                <c:pt idx="5">
                  <c:v>7.4745130000000007E-2</c:v>
                </c:pt>
                <c:pt idx="6">
                  <c:v>7.4696602352489413E-2</c:v>
                </c:pt>
                <c:pt idx="7">
                  <c:v>8.7189552487338409E-2</c:v>
                </c:pt>
                <c:pt idx="8">
                  <c:v>9.0972112455296489E-2</c:v>
                </c:pt>
                <c:pt idx="9">
                  <c:v>0.10166637598555364</c:v>
                </c:pt>
                <c:pt idx="10">
                  <c:v>0.10515297430244942</c:v>
                </c:pt>
                <c:pt idx="11">
                  <c:v>9.9990660593883993E-2</c:v>
                </c:pt>
                <c:pt idx="12">
                  <c:v>0.1012945134946973</c:v>
                </c:pt>
                <c:pt idx="13">
                  <c:v>0.10689456671033193</c:v>
                </c:pt>
                <c:pt idx="14">
                  <c:v>0.10190919974981506</c:v>
                </c:pt>
                <c:pt idx="15">
                  <c:v>0.10610216030062787</c:v>
                </c:pt>
                <c:pt idx="16">
                  <c:v>0.10818631447591553</c:v>
                </c:pt>
                <c:pt idx="17">
                  <c:v>0.1060928483145894</c:v>
                </c:pt>
                <c:pt idx="18">
                  <c:v>0.11139844349012681</c:v>
                </c:pt>
                <c:pt idx="19">
                  <c:v>0.11662972151000178</c:v>
                </c:pt>
                <c:pt idx="20">
                  <c:v>0.11553380106034934</c:v>
                </c:pt>
                <c:pt idx="21">
                  <c:v>0.11501800698681248</c:v>
                </c:pt>
                <c:pt idx="22">
                  <c:v>0.12257770638415064</c:v>
                </c:pt>
                <c:pt idx="23">
                  <c:v>0.12442772732671739</c:v>
                </c:pt>
                <c:pt idx="24">
                  <c:v>0.12145416272919819</c:v>
                </c:pt>
                <c:pt idx="25">
                  <c:v>0.13676506909861619</c:v>
                </c:pt>
                <c:pt idx="26">
                  <c:v>0.13867368008360326</c:v>
                </c:pt>
                <c:pt idx="27">
                  <c:v>0.13220679314093228</c:v>
                </c:pt>
                <c:pt idx="28">
                  <c:v>0.12648852257927209</c:v>
                </c:pt>
                <c:pt idx="29">
                  <c:v>0.13045038285048136</c:v>
                </c:pt>
                <c:pt idx="30">
                  <c:v>0.13178826299131277</c:v>
                </c:pt>
                <c:pt idx="31">
                  <c:v>0.12831021547565299</c:v>
                </c:pt>
                <c:pt idx="32">
                  <c:v>0.13136113749511824</c:v>
                </c:pt>
                <c:pt idx="33">
                  <c:v>0.14157647857203409</c:v>
                </c:pt>
                <c:pt idx="35">
                  <c:v>0.16211974180623043</c:v>
                </c:pt>
                <c:pt idx="36">
                  <c:v>0.15353227193400973</c:v>
                </c:pt>
              </c:numCache>
            </c:numRef>
          </c:val>
          <c:smooth val="0"/>
          <c:extLst>
            <c:ext xmlns:c16="http://schemas.microsoft.com/office/drawing/2014/chart" uri="{C3380CC4-5D6E-409C-BE32-E72D297353CC}">
              <c16:uniqueId val="{00000003-4EB2-FB45-BE1D-EABDA29CCA36}"/>
            </c:ext>
          </c:extLst>
        </c:ser>
        <c:dLbls>
          <c:showLegendKey val="0"/>
          <c:showVal val="0"/>
          <c:showCatName val="0"/>
          <c:showSerName val="0"/>
          <c:showPercent val="0"/>
          <c:showBubbleSize val="0"/>
        </c:dLbls>
        <c:marker val="1"/>
        <c:smooth val="0"/>
        <c:axId val="-2146009096"/>
        <c:axId val="-2046487800"/>
      </c:lineChart>
      <c:catAx>
        <c:axId val="-214600909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6487800"/>
        <c:crosses val="autoZero"/>
        <c:auto val="1"/>
        <c:lblAlgn val="ctr"/>
        <c:lblOffset val="100"/>
        <c:tickLblSkip val="4"/>
        <c:tickMarkSkip val="4"/>
        <c:noMultiLvlLbl val="0"/>
      </c:catAx>
      <c:valAx>
        <c:axId val="-2046487800"/>
        <c:scaling>
          <c:orientation val="minMax"/>
          <c:max val="0.2"/>
          <c:min val="0"/>
        </c:scaling>
        <c:delete val="0"/>
        <c:axPos val="l"/>
        <c:majorGridlines>
          <c:spPr>
            <a:ln w="3175">
              <a:solidFill>
                <a:schemeClr val="bg1">
                  <a:lumMod val="65000"/>
                </a:schemeClr>
              </a:solidFill>
              <a:prstDash val="solid"/>
            </a:ln>
          </c:spPr>
        </c:majorGridlines>
        <c:title>
          <c:tx>
            <c:rich>
              <a:bodyPr rot="-5400000" vert="horz"/>
              <a:lstStyle/>
              <a:p>
                <a:pPr>
                  <a:defRPr/>
                </a:pPr>
                <a:r>
                  <a:rPr lang="en-US" sz="1800"/>
                  <a:t>Top .1% wealth share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4600909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b="1" i="0" u="none" strike="noStrike" baseline="0">
                <a:effectLst/>
              </a:rPr>
              <a:t>Impact of the wealth taxes on total tax rates (fed+state)</a:t>
            </a:r>
            <a:r>
              <a:rPr lang="fr-FR" sz="1800" b="1" i="0" u="none" strike="noStrike" baseline="0"/>
              <a:t> </a:t>
            </a:r>
            <a:endParaRPr lang="en-US" sz="1800"/>
          </a:p>
        </c:rich>
      </c:tx>
      <c:layout>
        <c:manualLayout>
          <c:xMode val="edge"/>
          <c:yMode val="edge"/>
          <c:x val="0.119401973487491"/>
          <c:y val="2.1786492374727701E-3"/>
        </c:manualLayout>
      </c:layout>
      <c:overlay val="0"/>
    </c:title>
    <c:autoTitleDeleted val="0"/>
    <c:plotArea>
      <c:layout>
        <c:manualLayout>
          <c:layoutTarget val="inner"/>
          <c:xMode val="edge"/>
          <c:yMode val="edge"/>
          <c:x val="0.101569819595335"/>
          <c:y val="7.5435815621086602E-2"/>
          <c:w val="0.75563872553905398"/>
          <c:h val="0.70611737258332896"/>
        </c:manualLayout>
      </c:layout>
      <c:lineChart>
        <c:grouping val="standard"/>
        <c:varyColors val="0"/>
        <c:ser>
          <c:idx val="3"/>
          <c:order val="2"/>
          <c:spPr>
            <a:ln w="19050">
              <a:solidFill>
                <a:schemeClr val="tx1"/>
              </a:solidFill>
            </a:ln>
            <a:effectLst/>
          </c:spPr>
          <c:marker>
            <c:symbol val="circle"/>
            <c:size val="12"/>
            <c:spPr>
              <a:solidFill>
                <a:schemeClr val="tx1"/>
              </a:solidFill>
              <a:ln>
                <a:solidFill>
                  <a:schemeClr val="tx1"/>
                </a:solidFill>
              </a:ln>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DataFig5!$F$3:$F$17</c:f>
              <c:numCache>
                <c:formatCode>0.0%</c:formatCode>
                <c:ptCount val="15"/>
                <c:pt idx="0">
                  <c:v>0.25627643137704581</c:v>
                </c:pt>
                <c:pt idx="1">
                  <c:v>0.24252435099333525</c:v>
                </c:pt>
                <c:pt idx="2">
                  <c:v>0.24498221650719643</c:v>
                </c:pt>
                <c:pt idx="3">
                  <c:v>0.23517987783998251</c:v>
                </c:pt>
                <c:pt idx="4">
                  <c:v>0.24197524413466454</c:v>
                </c:pt>
                <c:pt idx="5">
                  <c:v>0.25386173045262694</c:v>
                </c:pt>
                <c:pt idx="6">
                  <c:v>0.26256356760859489</c:v>
                </c:pt>
                <c:pt idx="7">
                  <c:v>0.27769057638943195</c:v>
                </c:pt>
                <c:pt idx="8">
                  <c:v>0.29403209872543812</c:v>
                </c:pt>
                <c:pt idx="9">
                  <c:v>0.28633183799684048</c:v>
                </c:pt>
                <c:pt idx="10">
                  <c:v>0.27661575097590685</c:v>
                </c:pt>
                <c:pt idx="11">
                  <c:v>0.29386179134917889</c:v>
                </c:pt>
                <c:pt idx="12">
                  <c:v>0.39150116548688391</c:v>
                </c:pt>
                <c:pt idx="13">
                  <c:v>0.51220215792040469</c:v>
                </c:pt>
                <c:pt idx="14">
                  <c:v>0.74800645404893429</c:v>
                </c:pt>
              </c:numCache>
            </c:numRef>
          </c:val>
          <c:smooth val="0"/>
          <c:extLst>
            <c:ext xmlns:c16="http://schemas.microsoft.com/office/drawing/2014/chart" uri="{C3380CC4-5D6E-409C-BE32-E72D297353CC}">
              <c16:uniqueId val="{00000000-1A2A-8643-B47C-5B8759624EED}"/>
            </c:ext>
          </c:extLst>
        </c:ser>
        <c:ser>
          <c:idx val="0"/>
          <c:order val="0"/>
          <c:spPr>
            <a:ln w="19050">
              <a:solidFill>
                <a:schemeClr val="tx1"/>
              </a:solidFill>
            </a:ln>
            <a:effectLst/>
          </c:spPr>
          <c:marker>
            <c:symbol val="circle"/>
            <c:size val="12"/>
            <c:spPr>
              <a:solidFill>
                <a:schemeClr val="bg1"/>
              </a:solidFill>
              <a:ln w="3175">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DataFig5!$D$3:$D$17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0.29043908663196993</c:v>
                </c:pt>
                <c:pt idx="12">
                  <c:v>0.37506329436607855</c:v>
                </c:pt>
                <c:pt idx="13">
                  <c:v>0.44317046952316719</c:v>
                </c:pt>
                <c:pt idx="14">
                  <c:v>0.45875481639750315</c:v>
                </c:pt>
              </c:numCache>
            </c:numRef>
          </c:val>
          <c:smooth val="0"/>
          <c:extLst>
            <c:ext xmlns:c16="http://schemas.microsoft.com/office/drawing/2014/chart" uri="{C3380CC4-5D6E-409C-BE32-E72D297353CC}">
              <c16:uniqueId val="{00000001-1A2A-8643-B47C-5B8759624EED}"/>
            </c:ext>
          </c:extLst>
        </c:ser>
        <c:ser>
          <c:idx val="1"/>
          <c:order val="1"/>
          <c:spPr>
            <a:ln w="19050">
              <a:solidFill>
                <a:schemeClr val="tx1"/>
              </a:solidFill>
            </a:ln>
            <a:effectLst/>
          </c:spPr>
          <c:marker>
            <c:symbol val="circle"/>
            <c:size val="12"/>
            <c:spPr>
              <a:solidFill>
                <a:schemeClr val="bg1">
                  <a:lumMod val="75000"/>
                </a:schemeClr>
              </a:solidFill>
              <a:ln>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DataFig5!$C$3:$C$17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0.28913925727188333</c:v>
                </c:pt>
                <c:pt idx="12">
                  <c:v>0.33153581002765642</c:v>
                </c:pt>
                <c:pt idx="13">
                  <c:v>0.30363302683907506</c:v>
                </c:pt>
                <c:pt idx="14">
                  <c:v>0.23041529953479767</c:v>
                </c:pt>
              </c:numCache>
            </c:numRef>
          </c:val>
          <c:smooth val="0"/>
          <c:extLst>
            <c:ext xmlns:c16="http://schemas.microsoft.com/office/drawing/2014/chart" uri="{C3380CC4-5D6E-409C-BE32-E72D297353CC}">
              <c16:uniqueId val="{00000002-1A2A-8643-B47C-5B8759624EED}"/>
            </c:ext>
          </c:extLst>
        </c:ser>
        <c:dLbls>
          <c:showLegendKey val="0"/>
          <c:showVal val="0"/>
          <c:showCatName val="0"/>
          <c:showSerName val="0"/>
          <c:showPercent val="0"/>
          <c:showBubbleSize val="0"/>
        </c:dLbls>
        <c:marker val="1"/>
        <c:smooth val="0"/>
        <c:axId val="-2146211848"/>
        <c:axId val="-2146206968"/>
      </c:lineChart>
      <c:catAx>
        <c:axId val="-2146211848"/>
        <c:scaling>
          <c:orientation val="minMax"/>
        </c:scaling>
        <c:delete val="0"/>
        <c:axPos val="b"/>
        <c:numFmt formatCode="General" sourceLinked="0"/>
        <c:majorTickMark val="out"/>
        <c:minorTickMark val="none"/>
        <c:tickLblPos val="nextTo"/>
        <c:txPr>
          <a:bodyPr rot="-2700000" vert="horz"/>
          <a:lstStyle/>
          <a:p>
            <a:pPr>
              <a:defRPr sz="1500"/>
            </a:pPr>
            <a:endParaRPr lang="en-US"/>
          </a:p>
        </c:txPr>
        <c:crossAx val="-2146206968"/>
        <c:crossesAt val="0"/>
        <c:auto val="1"/>
        <c:lblAlgn val="ctr"/>
        <c:lblOffset val="100"/>
        <c:noMultiLvlLbl val="0"/>
      </c:catAx>
      <c:valAx>
        <c:axId val="-2146206968"/>
        <c:scaling>
          <c:orientation val="minMax"/>
          <c:max val="0.75"/>
          <c:min val="0"/>
        </c:scaling>
        <c:delete val="0"/>
        <c:axPos val="l"/>
        <c:title>
          <c:tx>
            <c:rich>
              <a:bodyPr rot="-5400000" vert="horz"/>
              <a:lstStyle/>
              <a:p>
                <a:pPr>
                  <a:defRPr/>
                </a:pPr>
                <a:r>
                  <a:rPr lang="fr-FR" sz="1600" b="0"/>
                  <a:t>% of pre-tax</a:t>
                </a:r>
                <a:r>
                  <a:rPr lang="fr-FR" sz="1600" b="0" baseline="0"/>
                  <a:t> income</a:t>
                </a:r>
                <a:endParaRPr lang="fr-FR" sz="1600" b="0"/>
              </a:p>
            </c:rich>
          </c:tx>
          <c:layout>
            <c:manualLayout>
              <c:xMode val="edge"/>
              <c:yMode val="edge"/>
              <c:x val="1.0049577136191301E-3"/>
              <c:y val="0.258253478119157"/>
            </c:manualLayout>
          </c:layout>
          <c:overlay val="0"/>
        </c:title>
        <c:numFmt formatCode="0%" sourceLinked="0"/>
        <c:majorTickMark val="none"/>
        <c:minorTickMark val="none"/>
        <c:tickLblPos val="nextTo"/>
        <c:txPr>
          <a:bodyPr/>
          <a:lstStyle/>
          <a:p>
            <a:pPr>
              <a:defRPr sz="1400"/>
            </a:pPr>
            <a:endParaRPr lang="en-US"/>
          </a:p>
        </c:txPr>
        <c:crossAx val="-2146211848"/>
        <c:crosses val="autoZero"/>
        <c:crossBetween val="between"/>
        <c:majorUnit val="0.1"/>
        <c:minorUnit val="0.01"/>
      </c:valAx>
    </c:plotArea>
    <c:plotVisOnly val="1"/>
    <c:dispBlanksAs val="gap"/>
    <c:showDLblsOverMax val="0"/>
  </c:chart>
  <c:spPr>
    <a:ln>
      <a:noFill/>
    </a:ln>
  </c:spPr>
  <c:txPr>
    <a:bodyPr/>
    <a:lstStyle/>
    <a:p>
      <a:pPr>
        <a:defRPr sz="1000">
          <a:latin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2000"/>
              <a:t>Average Tax</a:t>
            </a:r>
            <a:r>
              <a:rPr lang="fr-FR" sz="2000" baseline="0"/>
              <a:t> Rates (Fed+State+Local) by Income Groups</a:t>
            </a:r>
            <a:endParaRPr lang="fr-FR" sz="2000"/>
          </a:p>
        </c:rich>
      </c:tx>
      <c:layout>
        <c:manualLayout>
          <c:xMode val="edge"/>
          <c:yMode val="edge"/>
          <c:x val="0.192808509695782"/>
          <c:y val="0"/>
        </c:manualLayout>
      </c:layout>
      <c:overlay val="0"/>
    </c:title>
    <c:autoTitleDeleted val="0"/>
    <c:plotArea>
      <c:layout>
        <c:manualLayout>
          <c:layoutTarget val="inner"/>
          <c:xMode val="edge"/>
          <c:yMode val="edge"/>
          <c:x val="8.4670400354885197E-2"/>
          <c:y val="8.1971763333504893E-2"/>
          <c:w val="0.91459154929577502"/>
          <c:h val="0.69958142487091102"/>
        </c:manualLayout>
      </c:layout>
      <c:lineChart>
        <c:grouping val="standard"/>
        <c:varyColors val="0"/>
        <c:ser>
          <c:idx val="1"/>
          <c:order val="0"/>
          <c:spPr>
            <a:ln w="19050">
              <a:solidFill>
                <a:schemeClr val="tx1"/>
              </a:solidFill>
            </a:ln>
            <a:effectLst/>
          </c:spPr>
          <c:marker>
            <c:symbol val="circle"/>
            <c:size val="12"/>
            <c:spPr>
              <a:solidFill>
                <a:schemeClr val="bg1">
                  <a:lumMod val="75000"/>
                </a:schemeClr>
              </a:solidFill>
              <a:ln>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DataFig5!$C$3:$C$17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0.28913925727188333</c:v>
                </c:pt>
                <c:pt idx="12">
                  <c:v>0.33153581002765642</c:v>
                </c:pt>
                <c:pt idx="13">
                  <c:v>0.30363302683907506</c:v>
                </c:pt>
                <c:pt idx="14">
                  <c:v>0.23041529953479767</c:v>
                </c:pt>
              </c:numCache>
            </c:numRef>
          </c:val>
          <c:smooth val="0"/>
          <c:extLst>
            <c:ext xmlns:c16="http://schemas.microsoft.com/office/drawing/2014/chart" uri="{C3380CC4-5D6E-409C-BE32-E72D297353CC}">
              <c16:uniqueId val="{00000000-5C56-F74A-91FE-1683C8D3A6BE}"/>
            </c:ext>
          </c:extLst>
        </c:ser>
        <c:dLbls>
          <c:showLegendKey val="0"/>
          <c:showVal val="0"/>
          <c:showCatName val="0"/>
          <c:showSerName val="0"/>
          <c:showPercent val="0"/>
          <c:showBubbleSize val="0"/>
        </c:dLbls>
        <c:marker val="1"/>
        <c:smooth val="0"/>
        <c:axId val="-2042835688"/>
        <c:axId val="-2042830776"/>
      </c:lineChart>
      <c:catAx>
        <c:axId val="-2042835688"/>
        <c:scaling>
          <c:orientation val="minMax"/>
        </c:scaling>
        <c:delete val="0"/>
        <c:axPos val="b"/>
        <c:numFmt formatCode="General" sourceLinked="0"/>
        <c:majorTickMark val="out"/>
        <c:minorTickMark val="none"/>
        <c:tickLblPos val="nextTo"/>
        <c:txPr>
          <a:bodyPr rot="-2700000" vert="horz"/>
          <a:lstStyle/>
          <a:p>
            <a:pPr>
              <a:defRPr/>
            </a:pPr>
            <a:endParaRPr lang="en-US"/>
          </a:p>
        </c:txPr>
        <c:crossAx val="-2042830776"/>
        <c:crossesAt val="0"/>
        <c:auto val="1"/>
        <c:lblAlgn val="ctr"/>
        <c:lblOffset val="100"/>
        <c:noMultiLvlLbl val="0"/>
      </c:catAx>
      <c:valAx>
        <c:axId val="-2042830776"/>
        <c:scaling>
          <c:orientation val="minMax"/>
          <c:max val="0.56000000000000005"/>
          <c:min val="0"/>
        </c:scaling>
        <c:delete val="0"/>
        <c:axPos val="l"/>
        <c:numFmt formatCode="0%" sourceLinked="0"/>
        <c:majorTickMark val="none"/>
        <c:minorTickMark val="none"/>
        <c:tickLblPos val="nextTo"/>
        <c:crossAx val="-2042835688"/>
        <c:crosses val="autoZero"/>
        <c:crossBetween val="between"/>
        <c:majorUnit val="0.1"/>
        <c:minorUnit val="0.01"/>
      </c:valAx>
    </c:plotArea>
    <c:plotVisOnly val="1"/>
    <c:dispBlanksAs val="gap"/>
    <c:showDLblsOverMax val="0"/>
  </c:chart>
  <c:spPr>
    <a:ln>
      <a:noFill/>
    </a:ln>
  </c:spPr>
  <c:txPr>
    <a:bodyPr/>
    <a:lstStyle/>
    <a:p>
      <a:pPr>
        <a:defRPr sz="1800">
          <a:latin typeface="Palatino"/>
          <a:cs typeface="Palatino"/>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Impact of the Warren wealth tax on</a:t>
            </a:r>
            <a:r>
              <a:rPr lang="fr-FR" sz="1800" baseline="0"/>
              <a:t> total tax rates (fed+state)</a:t>
            </a:r>
            <a:endParaRPr lang="fr-FR" sz="1800"/>
          </a:p>
        </c:rich>
      </c:tx>
      <c:layout>
        <c:manualLayout>
          <c:xMode val="edge"/>
          <c:yMode val="edge"/>
          <c:x val="0.153969567095252"/>
          <c:y val="2.1786492374727701E-3"/>
        </c:manualLayout>
      </c:layout>
      <c:overlay val="0"/>
    </c:title>
    <c:autoTitleDeleted val="0"/>
    <c:plotArea>
      <c:layout>
        <c:manualLayout>
          <c:layoutTarget val="inner"/>
          <c:xMode val="edge"/>
          <c:yMode val="edge"/>
          <c:x val="0.100163312919218"/>
          <c:y val="2.7505532396685701E-2"/>
          <c:w val="0.899098629337999"/>
          <c:h val="0.75404765580773003"/>
        </c:manualLayout>
      </c:layout>
      <c:lineChart>
        <c:grouping val="standard"/>
        <c:varyColors val="0"/>
        <c:ser>
          <c:idx val="0"/>
          <c:order val="0"/>
          <c:spPr>
            <a:ln w="19050">
              <a:solidFill>
                <a:schemeClr val="tx1"/>
              </a:solidFill>
            </a:ln>
            <a:effectLst/>
          </c:spPr>
          <c:marker>
            <c:symbol val="circle"/>
            <c:size val="12"/>
            <c:spPr>
              <a:solidFill>
                <a:schemeClr val="bg1"/>
              </a:solidFill>
              <a:ln w="3175">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DataFig5!$D$3:$D$17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0.29043908663196993</c:v>
                </c:pt>
                <c:pt idx="12">
                  <c:v>0.37506329436607855</c:v>
                </c:pt>
                <c:pt idx="13">
                  <c:v>0.44317046952316719</c:v>
                </c:pt>
                <c:pt idx="14">
                  <c:v>0.45875481639750315</c:v>
                </c:pt>
              </c:numCache>
            </c:numRef>
          </c:val>
          <c:smooth val="0"/>
          <c:extLst>
            <c:ext xmlns:c16="http://schemas.microsoft.com/office/drawing/2014/chart" uri="{C3380CC4-5D6E-409C-BE32-E72D297353CC}">
              <c16:uniqueId val="{00000000-1871-4844-8BBD-D9C2E092B961}"/>
            </c:ext>
          </c:extLst>
        </c:ser>
        <c:ser>
          <c:idx val="1"/>
          <c:order val="1"/>
          <c:spPr>
            <a:ln w="19050">
              <a:solidFill>
                <a:schemeClr val="tx1"/>
              </a:solidFill>
            </a:ln>
            <a:effectLst/>
          </c:spPr>
          <c:marker>
            <c:symbol val="circle"/>
            <c:size val="12"/>
            <c:spPr>
              <a:solidFill>
                <a:schemeClr val="bg1">
                  <a:lumMod val="75000"/>
                </a:schemeClr>
              </a:solidFill>
              <a:ln>
                <a:solidFill>
                  <a:schemeClr val="tx1"/>
                </a:solidFill>
              </a:ln>
              <a:effectLst/>
            </c:spPr>
          </c:marke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DataFig5!$C$3:$C$17</c:f>
              <c:numCache>
                <c:formatCode>0.0%</c:formatCode>
                <c:ptCount val="15"/>
                <c:pt idx="0">
                  <c:v>0.25620003287068466</c:v>
                </c:pt>
                <c:pt idx="1">
                  <c:v>0.24249604408961822</c:v>
                </c:pt>
                <c:pt idx="2">
                  <c:v>0.24495110707951523</c:v>
                </c:pt>
                <c:pt idx="3">
                  <c:v>0.23520665342115579</c:v>
                </c:pt>
                <c:pt idx="4">
                  <c:v>0.24197534002071935</c:v>
                </c:pt>
                <c:pt idx="5">
                  <c:v>0.25385615416279084</c:v>
                </c:pt>
                <c:pt idx="6">
                  <c:v>0.26256944999963355</c:v>
                </c:pt>
                <c:pt idx="7">
                  <c:v>0.27768774865434631</c:v>
                </c:pt>
                <c:pt idx="8">
                  <c:v>0.29402880339923826</c:v>
                </c:pt>
                <c:pt idx="9">
                  <c:v>0.28633839617704143</c:v>
                </c:pt>
                <c:pt idx="10">
                  <c:v>0.27661467207050416</c:v>
                </c:pt>
                <c:pt idx="11">
                  <c:v>0.28913925727188333</c:v>
                </c:pt>
                <c:pt idx="12">
                  <c:v>0.33153581002765642</c:v>
                </c:pt>
                <c:pt idx="13">
                  <c:v>0.30363302683907506</c:v>
                </c:pt>
                <c:pt idx="14">
                  <c:v>0.23041529953479767</c:v>
                </c:pt>
              </c:numCache>
            </c:numRef>
          </c:val>
          <c:smooth val="0"/>
          <c:extLst>
            <c:ext xmlns:c16="http://schemas.microsoft.com/office/drawing/2014/chart" uri="{C3380CC4-5D6E-409C-BE32-E72D297353CC}">
              <c16:uniqueId val="{00000001-1871-4844-8BBD-D9C2E092B961}"/>
            </c:ext>
          </c:extLst>
        </c:ser>
        <c:dLbls>
          <c:showLegendKey val="0"/>
          <c:showVal val="0"/>
          <c:showCatName val="0"/>
          <c:showSerName val="0"/>
          <c:showPercent val="0"/>
          <c:showBubbleSize val="0"/>
        </c:dLbls>
        <c:marker val="1"/>
        <c:smooth val="0"/>
        <c:axId val="-2043407128"/>
        <c:axId val="-2043402328"/>
      </c:lineChart>
      <c:catAx>
        <c:axId val="-2043407128"/>
        <c:scaling>
          <c:orientation val="minMax"/>
        </c:scaling>
        <c:delete val="0"/>
        <c:axPos val="b"/>
        <c:numFmt formatCode="General" sourceLinked="0"/>
        <c:majorTickMark val="out"/>
        <c:minorTickMark val="none"/>
        <c:tickLblPos val="nextTo"/>
        <c:txPr>
          <a:bodyPr rot="-2700000" vert="horz"/>
          <a:lstStyle/>
          <a:p>
            <a:pPr>
              <a:defRPr sz="1500"/>
            </a:pPr>
            <a:endParaRPr lang="en-US"/>
          </a:p>
        </c:txPr>
        <c:crossAx val="-2043402328"/>
        <c:crossesAt val="0"/>
        <c:auto val="1"/>
        <c:lblAlgn val="ctr"/>
        <c:lblOffset val="100"/>
        <c:noMultiLvlLbl val="0"/>
      </c:catAx>
      <c:valAx>
        <c:axId val="-2043402328"/>
        <c:scaling>
          <c:orientation val="minMax"/>
          <c:max val="0.56000000000000005"/>
          <c:min val="0"/>
        </c:scaling>
        <c:delete val="0"/>
        <c:axPos val="l"/>
        <c:title>
          <c:tx>
            <c:rich>
              <a:bodyPr rot="-5400000" vert="horz"/>
              <a:lstStyle/>
              <a:p>
                <a:pPr>
                  <a:defRPr/>
                </a:pPr>
                <a:r>
                  <a:rPr lang="fr-FR" sz="1600" b="0"/>
                  <a:t>% of pre-tax</a:t>
                </a:r>
                <a:r>
                  <a:rPr lang="fr-FR" sz="1600" b="0" baseline="0"/>
                  <a:t> income</a:t>
                </a:r>
                <a:endParaRPr lang="fr-FR" sz="1600" b="0"/>
              </a:p>
            </c:rich>
          </c:tx>
          <c:layout>
            <c:manualLayout>
              <c:xMode val="edge"/>
              <c:yMode val="edge"/>
              <c:x val="1.0049577136191301E-3"/>
              <c:y val="0.258253478119157"/>
            </c:manualLayout>
          </c:layout>
          <c:overlay val="0"/>
        </c:title>
        <c:numFmt formatCode="0%" sourceLinked="0"/>
        <c:majorTickMark val="none"/>
        <c:minorTickMark val="none"/>
        <c:tickLblPos val="nextTo"/>
        <c:txPr>
          <a:bodyPr/>
          <a:lstStyle/>
          <a:p>
            <a:pPr>
              <a:defRPr sz="1400"/>
            </a:pPr>
            <a:endParaRPr lang="en-US"/>
          </a:p>
        </c:txPr>
        <c:crossAx val="-2043407128"/>
        <c:crosses val="autoZero"/>
        <c:crossBetween val="between"/>
        <c:majorUnit val="0.05"/>
        <c:minorUnit val="0.01"/>
      </c:valAx>
    </c:plotArea>
    <c:plotVisOnly val="1"/>
    <c:dispBlanksAs val="gap"/>
    <c:showDLblsOverMax val="0"/>
  </c:chart>
  <c:spPr>
    <a:ln>
      <a:noFill/>
    </a:ln>
  </c:spPr>
  <c:txPr>
    <a:bodyPr/>
    <a:lstStyle/>
    <a:p>
      <a:pPr>
        <a:defRPr sz="1000">
          <a:latin typeface="Arial"/>
          <a:cs typeface="Arial"/>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fr-FR" sz="2000" b="1" i="0" baseline="0">
                <a:effectLst/>
              </a:rPr>
              <a:t>Average Tax Rates (Fed+State+Local) by Income, 2018</a:t>
            </a:r>
            <a:endParaRPr lang="fr-FR" sz="2000">
              <a:effectLst/>
            </a:endParaRPr>
          </a:p>
        </c:rich>
      </c:tx>
      <c:layout>
        <c:manualLayout>
          <c:xMode val="edge"/>
          <c:yMode val="edge"/>
          <c:x val="0.16486350598580199"/>
          <c:y val="0"/>
        </c:manualLayout>
      </c:layout>
      <c:overlay val="0"/>
    </c:title>
    <c:autoTitleDeleted val="0"/>
    <c:plotArea>
      <c:layout>
        <c:manualLayout>
          <c:layoutTarget val="inner"/>
          <c:xMode val="edge"/>
          <c:yMode val="edge"/>
          <c:x val="7.5078352547703703E-2"/>
          <c:y val="6.8845315904139406E-2"/>
          <c:w val="0.891848935549723"/>
          <c:h val="0.69331635016211202"/>
        </c:manualLayout>
      </c:layout>
      <c:areaChart>
        <c:grouping val="stacked"/>
        <c:varyColors val="0"/>
        <c:ser>
          <c:idx val="0"/>
          <c:order val="0"/>
          <c:spPr>
            <a:solidFill>
              <a:schemeClr val="bg1">
                <a:lumMod val="6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DataFig5!$H$3:$H$17</c:f>
              <c:numCache>
                <c:formatCode>0.0%</c:formatCode>
                <c:ptCount val="15"/>
                <c:pt idx="0">
                  <c:v>0.12308348180830748</c:v>
                </c:pt>
                <c:pt idx="1">
                  <c:v>0.10255850714416055</c:v>
                </c:pt>
                <c:pt idx="2">
                  <c:v>9.0869026481942436E-2</c:v>
                </c:pt>
                <c:pt idx="3">
                  <c:v>7.6861691053634759E-2</c:v>
                </c:pt>
                <c:pt idx="4">
                  <c:v>6.7042891795916687E-2</c:v>
                </c:pt>
                <c:pt idx="5">
                  <c:v>6.4057502504750397E-2</c:v>
                </c:pt>
                <c:pt idx="6">
                  <c:v>5.41877453267368E-2</c:v>
                </c:pt>
                <c:pt idx="7">
                  <c:v>5.1078589854839866E-2</c:v>
                </c:pt>
                <c:pt idx="8">
                  <c:v>4.8464460679753574E-2</c:v>
                </c:pt>
                <c:pt idx="9">
                  <c:v>3.8279068401836223E-2</c:v>
                </c:pt>
                <c:pt idx="10">
                  <c:v>3.2265096040549363E-2</c:v>
                </c:pt>
                <c:pt idx="11">
                  <c:v>2.3372186619157638E-2</c:v>
                </c:pt>
                <c:pt idx="12">
                  <c:v>2.2325385242458643E-2</c:v>
                </c:pt>
                <c:pt idx="13">
                  <c:v>2.1720558149477393E-2</c:v>
                </c:pt>
                <c:pt idx="14">
                  <c:v>2.263387106359005E-2</c:v>
                </c:pt>
              </c:numCache>
            </c:numRef>
          </c:val>
          <c:extLst>
            <c:ext xmlns:c16="http://schemas.microsoft.com/office/drawing/2014/chart" uri="{C3380CC4-5D6E-409C-BE32-E72D297353CC}">
              <c16:uniqueId val="{00000000-9CE1-6840-8BC2-1916A4B89980}"/>
            </c:ext>
          </c:extLst>
        </c:ser>
        <c:ser>
          <c:idx val="2"/>
          <c:order val="1"/>
          <c:spPr>
            <a:pattFill prst="pct5">
              <a:fgClr>
                <a:schemeClr val="tx1"/>
              </a:fgClr>
              <a:bgClr>
                <a:prstClr val="white"/>
              </a:bgClr>
            </a:patt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DataFig5!$J$3:$J$17</c:f>
              <c:numCache>
                <c:formatCode>0.0%</c:formatCode>
                <c:ptCount val="15"/>
                <c:pt idx="0">
                  <c:v>1.5729500280321673E-2</c:v>
                </c:pt>
                <c:pt idx="1">
                  <c:v>1.66029587036872E-2</c:v>
                </c:pt>
                <c:pt idx="2">
                  <c:v>1.925267092728053E-2</c:v>
                </c:pt>
                <c:pt idx="3">
                  <c:v>2.3838437131728726E-2</c:v>
                </c:pt>
                <c:pt idx="4">
                  <c:v>2.5662459529184833E-2</c:v>
                </c:pt>
                <c:pt idx="5">
                  <c:v>2.7479975717920463E-2</c:v>
                </c:pt>
                <c:pt idx="6">
                  <c:v>2.9199783300667768E-2</c:v>
                </c:pt>
                <c:pt idx="7">
                  <c:v>3.2134958090262358E-2</c:v>
                </c:pt>
                <c:pt idx="8">
                  <c:v>3.5334979215231044E-2</c:v>
                </c:pt>
                <c:pt idx="9">
                  <c:v>4.0685961395097066E-2</c:v>
                </c:pt>
                <c:pt idx="10">
                  <c:v>4.4571332058351322E-2</c:v>
                </c:pt>
                <c:pt idx="11">
                  <c:v>5.3363404936930009E-2</c:v>
                </c:pt>
                <c:pt idx="12">
                  <c:v>6.7092909419068383E-2</c:v>
                </c:pt>
                <c:pt idx="13">
                  <c:v>8.2916499902597626E-2</c:v>
                </c:pt>
                <c:pt idx="14">
                  <c:v>0.10104760975809768</c:v>
                </c:pt>
              </c:numCache>
            </c:numRef>
          </c:val>
          <c:extLst>
            <c:ext xmlns:c16="http://schemas.microsoft.com/office/drawing/2014/chart" uri="{C3380CC4-5D6E-409C-BE32-E72D297353CC}">
              <c16:uniqueId val="{00000001-9CE1-6840-8BC2-1916A4B89980}"/>
            </c:ext>
          </c:extLst>
        </c:ser>
        <c:ser>
          <c:idx val="5"/>
          <c:order val="2"/>
          <c:spPr>
            <a:solidFill>
              <a:srgbClr val="FFFFFF"/>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DataFig5!$N$3:$N$17</c:f>
              <c:numCache>
                <c:formatCode>0.0%</c:formatCode>
                <c:ptCount val="15"/>
                <c:pt idx="0">
                  <c:v>0.11218651527245889</c:v>
                </c:pt>
                <c:pt idx="1">
                  <c:v>0.11313962241548445</c:v>
                </c:pt>
                <c:pt idx="2">
                  <c:v>0.11686543165873819</c:v>
                </c:pt>
                <c:pt idx="3">
                  <c:v>0.10621140037477421</c:v>
                </c:pt>
                <c:pt idx="4">
                  <c:v>0.10553584281575179</c:v>
                </c:pt>
                <c:pt idx="5">
                  <c:v>0.10495958777342883</c:v>
                </c:pt>
                <c:pt idx="6">
                  <c:v>0.1060708611229642</c:v>
                </c:pt>
                <c:pt idx="7">
                  <c:v>0.10317220464566358</c:v>
                </c:pt>
                <c:pt idx="8">
                  <c:v>9.7767177451673973E-2</c:v>
                </c:pt>
                <c:pt idx="9">
                  <c:v>8.0124358740271046E-2</c:v>
                </c:pt>
                <c:pt idx="10">
                  <c:v>5.2416025127526078E-2</c:v>
                </c:pt>
                <c:pt idx="11">
                  <c:v>2.4013755806049867E-2</c:v>
                </c:pt>
                <c:pt idx="12">
                  <c:v>1.1747558157524367E-2</c:v>
                </c:pt>
                <c:pt idx="13">
                  <c:v>5.3907964559122478E-3</c:v>
                </c:pt>
                <c:pt idx="14">
                  <c:v>3.3093828242272139E-3</c:v>
                </c:pt>
              </c:numCache>
            </c:numRef>
          </c:val>
          <c:extLst>
            <c:ext xmlns:c16="http://schemas.microsoft.com/office/drawing/2014/chart" uri="{C3380CC4-5D6E-409C-BE32-E72D297353CC}">
              <c16:uniqueId val="{00000002-9CE1-6840-8BC2-1916A4B89980}"/>
            </c:ext>
          </c:extLst>
        </c:ser>
        <c:ser>
          <c:idx val="1"/>
          <c:order val="3"/>
          <c:spPr>
            <a:solidFill>
              <a:schemeClr val="bg1">
                <a:lumMod val="8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DataFig5!$I$3:$I$17</c:f>
              <c:numCache>
                <c:formatCode>0.0%</c:formatCode>
                <c:ptCount val="15"/>
                <c:pt idx="0">
                  <c:v>5.2005275620831178E-3</c:v>
                </c:pt>
                <c:pt idx="1">
                  <c:v>1.0189266648870994E-2</c:v>
                </c:pt>
                <c:pt idx="2">
                  <c:v>1.7972151205336011E-2</c:v>
                </c:pt>
                <c:pt idx="3">
                  <c:v>2.8282794588987328E-2</c:v>
                </c:pt>
                <c:pt idx="4">
                  <c:v>4.3738890529445733E-2</c:v>
                </c:pt>
                <c:pt idx="5">
                  <c:v>5.7360961932812558E-2</c:v>
                </c:pt>
                <c:pt idx="6">
                  <c:v>7.3109563551864196E-2</c:v>
                </c:pt>
                <c:pt idx="7">
                  <c:v>9.1298457522001067E-2</c:v>
                </c:pt>
                <c:pt idx="8">
                  <c:v>0.11246132307408452</c:v>
                </c:pt>
                <c:pt idx="9">
                  <c:v>0.12724900462673583</c:v>
                </c:pt>
                <c:pt idx="10">
                  <c:v>0.14736139532347398</c:v>
                </c:pt>
                <c:pt idx="11">
                  <c:v>0.1869571405964979</c:v>
                </c:pt>
                <c:pt idx="12">
                  <c:v>0.22038425748254201</c:v>
                </c:pt>
                <c:pt idx="13">
                  <c:v>0.18361579288264099</c:v>
                </c:pt>
                <c:pt idx="14">
                  <c:v>9.2288695275783539E-2</c:v>
                </c:pt>
              </c:numCache>
            </c:numRef>
          </c:val>
          <c:extLst>
            <c:ext xmlns:c16="http://schemas.microsoft.com/office/drawing/2014/chart" uri="{C3380CC4-5D6E-409C-BE32-E72D297353CC}">
              <c16:uniqueId val="{00000003-9CE1-6840-8BC2-1916A4B89980}"/>
            </c:ext>
          </c:extLst>
        </c:ser>
        <c:ser>
          <c:idx val="3"/>
          <c:order val="4"/>
          <c:spPr>
            <a:solidFill>
              <a:schemeClr val="tx1">
                <a:lumMod val="65000"/>
                <a:lumOff val="3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DataFig5!$M$3:$M$17</c:f>
              <c:numCache>
                <c:formatCode>0.0%</c:formatCode>
                <c:ptCount val="15"/>
                <c:pt idx="0">
                  <c:v>0</c:v>
                </c:pt>
                <c:pt idx="1">
                  <c:v>0</c:v>
                </c:pt>
                <c:pt idx="2">
                  <c:v>0</c:v>
                </c:pt>
                <c:pt idx="3">
                  <c:v>0</c:v>
                </c:pt>
                <c:pt idx="4">
                  <c:v>0</c:v>
                </c:pt>
                <c:pt idx="5">
                  <c:v>0</c:v>
                </c:pt>
                <c:pt idx="6">
                  <c:v>0</c:v>
                </c:pt>
                <c:pt idx="7">
                  <c:v>0</c:v>
                </c:pt>
                <c:pt idx="8">
                  <c:v>0</c:v>
                </c:pt>
                <c:pt idx="9">
                  <c:v>0</c:v>
                </c:pt>
                <c:pt idx="10">
                  <c:v>0</c:v>
                </c:pt>
                <c:pt idx="11">
                  <c:v>1.4326573559881456E-3</c:v>
                </c:pt>
                <c:pt idx="12">
                  <c:v>9.9857694370207393E-3</c:v>
                </c:pt>
                <c:pt idx="13">
                  <c:v>9.9893855390915352E-3</c:v>
                </c:pt>
                <c:pt idx="14">
                  <c:v>1.1135729029774666E-2</c:v>
                </c:pt>
              </c:numCache>
            </c:numRef>
          </c:val>
          <c:extLst>
            <c:ext xmlns:c16="http://schemas.microsoft.com/office/drawing/2014/chart" uri="{C3380CC4-5D6E-409C-BE32-E72D297353CC}">
              <c16:uniqueId val="{00000004-9CE1-6840-8BC2-1916A4B89980}"/>
            </c:ext>
          </c:extLst>
        </c:ser>
        <c:dLbls>
          <c:showLegendKey val="0"/>
          <c:showVal val="0"/>
          <c:showCatName val="0"/>
          <c:showSerName val="0"/>
          <c:showPercent val="0"/>
          <c:showBubbleSize val="0"/>
        </c:dLbls>
        <c:axId val="-2146121352"/>
        <c:axId val="-2146118200"/>
      </c:areaChart>
      <c:catAx>
        <c:axId val="-2146121352"/>
        <c:scaling>
          <c:orientation val="minMax"/>
        </c:scaling>
        <c:delete val="0"/>
        <c:axPos val="b"/>
        <c:numFmt formatCode="General" sourceLinked="1"/>
        <c:majorTickMark val="out"/>
        <c:minorTickMark val="none"/>
        <c:tickLblPos val="nextTo"/>
        <c:txPr>
          <a:bodyPr rot="-2700000" vert="horz"/>
          <a:lstStyle/>
          <a:p>
            <a:pPr>
              <a:defRPr sz="1800"/>
            </a:pPr>
            <a:endParaRPr lang="en-US"/>
          </a:p>
        </c:txPr>
        <c:crossAx val="-2146118200"/>
        <c:crosses val="autoZero"/>
        <c:auto val="1"/>
        <c:lblAlgn val="ctr"/>
        <c:lblOffset val="100"/>
        <c:tickLblSkip val="1"/>
        <c:tickMarkSkip val="1"/>
        <c:noMultiLvlLbl val="0"/>
      </c:catAx>
      <c:valAx>
        <c:axId val="-2146118200"/>
        <c:scaling>
          <c:orientation val="minMax"/>
          <c:max val="0.52"/>
          <c:min val="0"/>
        </c:scaling>
        <c:delete val="0"/>
        <c:axPos val="l"/>
        <c:numFmt formatCode="0%" sourceLinked="0"/>
        <c:majorTickMark val="none"/>
        <c:minorTickMark val="none"/>
        <c:tickLblPos val="nextTo"/>
        <c:txPr>
          <a:bodyPr/>
          <a:lstStyle/>
          <a:p>
            <a:pPr>
              <a:defRPr sz="1800"/>
            </a:pPr>
            <a:endParaRPr lang="en-US"/>
          </a:p>
        </c:txPr>
        <c:crossAx val="-2146121352"/>
        <c:crosses val="autoZero"/>
        <c:crossBetween val="midCat"/>
      </c:valAx>
    </c:plotArea>
    <c:plotVisOnly val="1"/>
    <c:dispBlanksAs val="zero"/>
    <c:showDLblsOverMax val="0"/>
  </c:chart>
  <c:spPr>
    <a:ln>
      <a:noFill/>
    </a:ln>
  </c:spPr>
  <c:txPr>
    <a:bodyPr/>
    <a:lstStyle/>
    <a:p>
      <a:pPr>
        <a:defRPr sz="1600">
          <a:latin typeface="Palatino"/>
          <a:cs typeface="Palatino"/>
        </a:defRPr>
      </a:pPr>
      <a:endParaRPr lang="en-US"/>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r>
              <a:rPr lang="fr-FR" sz="2000" b="1" i="0" baseline="0">
                <a:effectLst/>
              </a:rPr>
              <a:t>Average Tax Rates (Fed+State+Local) by Income Groups</a:t>
            </a:r>
            <a:endParaRPr lang="fr-FR"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endParaRPr lang="fr-FR">
              <a:effectLst/>
            </a:endParaRPr>
          </a:p>
        </c:rich>
      </c:tx>
      <c:layout>
        <c:manualLayout>
          <c:xMode val="edge"/>
          <c:yMode val="edge"/>
          <c:x val="0.16486350598580199"/>
          <c:y val="0"/>
        </c:manualLayout>
      </c:layout>
      <c:overlay val="0"/>
    </c:title>
    <c:autoTitleDeleted val="0"/>
    <c:plotArea>
      <c:layout>
        <c:manualLayout>
          <c:layoutTarget val="inner"/>
          <c:xMode val="edge"/>
          <c:yMode val="edge"/>
          <c:x val="7.5078352547703703E-2"/>
          <c:y val="6.8845315904139406E-2"/>
          <c:w val="0.891848935549723"/>
          <c:h val="0.69331635016211202"/>
        </c:manualLayout>
      </c:layout>
      <c:areaChart>
        <c:grouping val="stacked"/>
        <c:varyColors val="0"/>
        <c:ser>
          <c:idx val="0"/>
          <c:order val="0"/>
          <c:spPr>
            <a:solidFill>
              <a:schemeClr val="bg1">
                <a:lumMod val="6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DataFig5!$H$3:$H$17</c:f>
              <c:numCache>
                <c:formatCode>0.0%</c:formatCode>
                <c:ptCount val="15"/>
                <c:pt idx="0">
                  <c:v>0.12308348180830748</c:v>
                </c:pt>
                <c:pt idx="1">
                  <c:v>0.10255850714416055</c:v>
                </c:pt>
                <c:pt idx="2">
                  <c:v>9.0869026481942436E-2</c:v>
                </c:pt>
                <c:pt idx="3">
                  <c:v>7.6861691053634759E-2</c:v>
                </c:pt>
                <c:pt idx="4">
                  <c:v>6.7042891795916687E-2</c:v>
                </c:pt>
                <c:pt idx="5">
                  <c:v>6.4057502504750397E-2</c:v>
                </c:pt>
                <c:pt idx="6">
                  <c:v>5.41877453267368E-2</c:v>
                </c:pt>
                <c:pt idx="7">
                  <c:v>5.1078589854839866E-2</c:v>
                </c:pt>
                <c:pt idx="8">
                  <c:v>4.8464460679753574E-2</c:v>
                </c:pt>
                <c:pt idx="9">
                  <c:v>3.8279068401836223E-2</c:v>
                </c:pt>
                <c:pt idx="10">
                  <c:v>3.2265096040549363E-2</c:v>
                </c:pt>
                <c:pt idx="11">
                  <c:v>2.3372186619157638E-2</c:v>
                </c:pt>
                <c:pt idx="12">
                  <c:v>2.2325385242458643E-2</c:v>
                </c:pt>
                <c:pt idx="13">
                  <c:v>2.1720558149477393E-2</c:v>
                </c:pt>
                <c:pt idx="14">
                  <c:v>2.263387106359005E-2</c:v>
                </c:pt>
              </c:numCache>
            </c:numRef>
          </c:val>
          <c:extLst>
            <c:ext xmlns:c16="http://schemas.microsoft.com/office/drawing/2014/chart" uri="{C3380CC4-5D6E-409C-BE32-E72D297353CC}">
              <c16:uniqueId val="{00000000-B40B-9D48-9846-7DB16C1FEE7F}"/>
            </c:ext>
          </c:extLst>
        </c:ser>
        <c:ser>
          <c:idx val="2"/>
          <c:order val="1"/>
          <c:spPr>
            <a:pattFill prst="pct5">
              <a:fgClr>
                <a:schemeClr val="tx1"/>
              </a:fgClr>
              <a:bgClr>
                <a:prstClr val="white"/>
              </a:bgClr>
            </a:patt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DataFig5!$J$3:$J$17</c:f>
              <c:numCache>
                <c:formatCode>0.0%</c:formatCode>
                <c:ptCount val="15"/>
                <c:pt idx="0">
                  <c:v>1.5729500280321673E-2</c:v>
                </c:pt>
                <c:pt idx="1">
                  <c:v>1.66029587036872E-2</c:v>
                </c:pt>
                <c:pt idx="2">
                  <c:v>1.925267092728053E-2</c:v>
                </c:pt>
                <c:pt idx="3">
                  <c:v>2.3838437131728726E-2</c:v>
                </c:pt>
                <c:pt idx="4">
                  <c:v>2.5662459529184833E-2</c:v>
                </c:pt>
                <c:pt idx="5">
                  <c:v>2.7479975717920463E-2</c:v>
                </c:pt>
                <c:pt idx="6">
                  <c:v>2.9199783300667768E-2</c:v>
                </c:pt>
                <c:pt idx="7">
                  <c:v>3.2134958090262358E-2</c:v>
                </c:pt>
                <c:pt idx="8">
                  <c:v>3.5334979215231044E-2</c:v>
                </c:pt>
                <c:pt idx="9">
                  <c:v>4.0685961395097066E-2</c:v>
                </c:pt>
                <c:pt idx="10">
                  <c:v>4.4571332058351322E-2</c:v>
                </c:pt>
                <c:pt idx="11">
                  <c:v>5.3363404936930009E-2</c:v>
                </c:pt>
                <c:pt idx="12">
                  <c:v>6.7092909419068383E-2</c:v>
                </c:pt>
                <c:pt idx="13">
                  <c:v>8.2916499902597626E-2</c:v>
                </c:pt>
                <c:pt idx="14">
                  <c:v>0.10104760975809768</c:v>
                </c:pt>
              </c:numCache>
            </c:numRef>
          </c:val>
          <c:extLst>
            <c:ext xmlns:c16="http://schemas.microsoft.com/office/drawing/2014/chart" uri="{C3380CC4-5D6E-409C-BE32-E72D297353CC}">
              <c16:uniqueId val="{00000001-B40B-9D48-9846-7DB16C1FEE7F}"/>
            </c:ext>
          </c:extLst>
        </c:ser>
        <c:ser>
          <c:idx val="5"/>
          <c:order val="2"/>
          <c:spPr>
            <a:solidFill>
              <a:srgbClr val="FFFFFF"/>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DataFig5!$N$3:$N$17</c:f>
              <c:numCache>
                <c:formatCode>0.0%</c:formatCode>
                <c:ptCount val="15"/>
                <c:pt idx="0">
                  <c:v>0.11218651527245889</c:v>
                </c:pt>
                <c:pt idx="1">
                  <c:v>0.11313962241548445</c:v>
                </c:pt>
                <c:pt idx="2">
                  <c:v>0.11686543165873819</c:v>
                </c:pt>
                <c:pt idx="3">
                  <c:v>0.10621140037477421</c:v>
                </c:pt>
                <c:pt idx="4">
                  <c:v>0.10553584281575179</c:v>
                </c:pt>
                <c:pt idx="5">
                  <c:v>0.10495958777342883</c:v>
                </c:pt>
                <c:pt idx="6">
                  <c:v>0.1060708611229642</c:v>
                </c:pt>
                <c:pt idx="7">
                  <c:v>0.10317220464566358</c:v>
                </c:pt>
                <c:pt idx="8">
                  <c:v>9.7767177451673973E-2</c:v>
                </c:pt>
                <c:pt idx="9">
                  <c:v>8.0124358740271046E-2</c:v>
                </c:pt>
                <c:pt idx="10">
                  <c:v>5.2416025127526078E-2</c:v>
                </c:pt>
                <c:pt idx="11">
                  <c:v>2.4013755806049867E-2</c:v>
                </c:pt>
                <c:pt idx="12">
                  <c:v>1.1747558157524367E-2</c:v>
                </c:pt>
                <c:pt idx="13">
                  <c:v>5.3907964559122478E-3</c:v>
                </c:pt>
                <c:pt idx="14">
                  <c:v>3.3093828242272139E-3</c:v>
                </c:pt>
              </c:numCache>
            </c:numRef>
          </c:val>
          <c:extLst>
            <c:ext xmlns:c16="http://schemas.microsoft.com/office/drawing/2014/chart" uri="{C3380CC4-5D6E-409C-BE32-E72D297353CC}">
              <c16:uniqueId val="{00000002-B40B-9D48-9846-7DB16C1FEE7F}"/>
            </c:ext>
          </c:extLst>
        </c:ser>
        <c:ser>
          <c:idx val="1"/>
          <c:order val="3"/>
          <c:spPr>
            <a:solidFill>
              <a:schemeClr val="bg1">
                <a:lumMod val="8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DataFig5!$I$3:$I$17</c:f>
              <c:numCache>
                <c:formatCode>0.0%</c:formatCode>
                <c:ptCount val="15"/>
                <c:pt idx="0">
                  <c:v>5.2005275620831178E-3</c:v>
                </c:pt>
                <c:pt idx="1">
                  <c:v>1.0189266648870994E-2</c:v>
                </c:pt>
                <c:pt idx="2">
                  <c:v>1.7972151205336011E-2</c:v>
                </c:pt>
                <c:pt idx="3">
                  <c:v>2.8282794588987328E-2</c:v>
                </c:pt>
                <c:pt idx="4">
                  <c:v>4.3738890529445733E-2</c:v>
                </c:pt>
                <c:pt idx="5">
                  <c:v>5.7360961932812558E-2</c:v>
                </c:pt>
                <c:pt idx="6">
                  <c:v>7.3109563551864196E-2</c:v>
                </c:pt>
                <c:pt idx="7">
                  <c:v>9.1298457522001067E-2</c:v>
                </c:pt>
                <c:pt idx="8">
                  <c:v>0.11246132307408452</c:v>
                </c:pt>
                <c:pt idx="9">
                  <c:v>0.12724900462673583</c:v>
                </c:pt>
                <c:pt idx="10">
                  <c:v>0.14736139532347398</c:v>
                </c:pt>
                <c:pt idx="11">
                  <c:v>0.1869571405964979</c:v>
                </c:pt>
                <c:pt idx="12">
                  <c:v>0.22038425748254201</c:v>
                </c:pt>
                <c:pt idx="13">
                  <c:v>0.18361579288264099</c:v>
                </c:pt>
                <c:pt idx="14">
                  <c:v>9.2288695275783539E-2</c:v>
                </c:pt>
              </c:numCache>
            </c:numRef>
          </c:val>
          <c:extLst>
            <c:ext xmlns:c16="http://schemas.microsoft.com/office/drawing/2014/chart" uri="{C3380CC4-5D6E-409C-BE32-E72D297353CC}">
              <c16:uniqueId val="{00000003-B40B-9D48-9846-7DB16C1FEE7F}"/>
            </c:ext>
          </c:extLst>
        </c:ser>
        <c:ser>
          <c:idx val="3"/>
          <c:order val="4"/>
          <c:spPr>
            <a:solidFill>
              <a:schemeClr val="tx1">
                <a:lumMod val="65000"/>
                <a:lumOff val="3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DataFig5!$M$3:$M$17</c:f>
              <c:numCache>
                <c:formatCode>0.0%</c:formatCode>
                <c:ptCount val="15"/>
                <c:pt idx="0">
                  <c:v>0</c:v>
                </c:pt>
                <c:pt idx="1">
                  <c:v>0</c:v>
                </c:pt>
                <c:pt idx="2">
                  <c:v>0</c:v>
                </c:pt>
                <c:pt idx="3">
                  <c:v>0</c:v>
                </c:pt>
                <c:pt idx="4">
                  <c:v>0</c:v>
                </c:pt>
                <c:pt idx="5">
                  <c:v>0</c:v>
                </c:pt>
                <c:pt idx="6">
                  <c:v>0</c:v>
                </c:pt>
                <c:pt idx="7">
                  <c:v>0</c:v>
                </c:pt>
                <c:pt idx="8">
                  <c:v>0</c:v>
                </c:pt>
                <c:pt idx="9">
                  <c:v>0</c:v>
                </c:pt>
                <c:pt idx="10">
                  <c:v>0</c:v>
                </c:pt>
                <c:pt idx="11">
                  <c:v>1.4326573559881456E-3</c:v>
                </c:pt>
                <c:pt idx="12">
                  <c:v>9.9857694370207393E-3</c:v>
                </c:pt>
                <c:pt idx="13">
                  <c:v>9.9893855390915352E-3</c:v>
                </c:pt>
                <c:pt idx="14">
                  <c:v>1.1135729029774666E-2</c:v>
                </c:pt>
              </c:numCache>
            </c:numRef>
          </c:val>
          <c:extLst>
            <c:ext xmlns:c16="http://schemas.microsoft.com/office/drawing/2014/chart" uri="{C3380CC4-5D6E-409C-BE32-E72D297353CC}">
              <c16:uniqueId val="{00000004-B40B-9D48-9846-7DB16C1FEE7F}"/>
            </c:ext>
          </c:extLst>
        </c:ser>
        <c:ser>
          <c:idx val="4"/>
          <c:order val="5"/>
          <c:spPr>
            <a:solidFill>
              <a:schemeClr val="tx2">
                <a:lumMod val="60000"/>
                <a:lumOff val="40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DataFig5!$P$3:$P$17</c:f>
              <c:numCache>
                <c:formatCode>0.0%</c:formatCode>
                <c:ptCount val="15"/>
                <c:pt idx="0">
                  <c:v>0</c:v>
                </c:pt>
                <c:pt idx="1">
                  <c:v>0</c:v>
                </c:pt>
                <c:pt idx="2">
                  <c:v>0</c:v>
                </c:pt>
                <c:pt idx="3">
                  <c:v>0</c:v>
                </c:pt>
                <c:pt idx="4">
                  <c:v>0</c:v>
                </c:pt>
                <c:pt idx="5">
                  <c:v>0</c:v>
                </c:pt>
                <c:pt idx="6">
                  <c:v>0</c:v>
                </c:pt>
                <c:pt idx="7">
                  <c:v>0</c:v>
                </c:pt>
                <c:pt idx="8">
                  <c:v>0</c:v>
                </c:pt>
                <c:pt idx="9">
                  <c:v>0</c:v>
                </c:pt>
                <c:pt idx="10">
                  <c:v>0</c:v>
                </c:pt>
                <c:pt idx="11">
                  <c:v>1.2998293600866287E-3</c:v>
                </c:pt>
                <c:pt idx="12">
                  <c:v>4.3527484338422115E-2</c:v>
                </c:pt>
                <c:pt idx="13">
                  <c:v>0.1395374426840921</c:v>
                </c:pt>
                <c:pt idx="14">
                  <c:v>0.22833951686270551</c:v>
                </c:pt>
              </c:numCache>
            </c:numRef>
          </c:val>
          <c:extLst>
            <c:ext xmlns:c16="http://schemas.microsoft.com/office/drawing/2014/chart" uri="{C3380CC4-5D6E-409C-BE32-E72D297353CC}">
              <c16:uniqueId val="{00000005-B40B-9D48-9846-7DB16C1FEE7F}"/>
            </c:ext>
          </c:extLst>
        </c:ser>
        <c:dLbls>
          <c:showLegendKey val="0"/>
          <c:showVal val="0"/>
          <c:showCatName val="0"/>
          <c:showSerName val="0"/>
          <c:showPercent val="0"/>
          <c:showBubbleSize val="0"/>
        </c:dLbls>
        <c:axId val="-2146012472"/>
        <c:axId val="-2046745624"/>
      </c:areaChart>
      <c:catAx>
        <c:axId val="-2146012472"/>
        <c:scaling>
          <c:orientation val="minMax"/>
        </c:scaling>
        <c:delete val="0"/>
        <c:axPos val="b"/>
        <c:numFmt formatCode="General" sourceLinked="1"/>
        <c:majorTickMark val="out"/>
        <c:minorTickMark val="none"/>
        <c:tickLblPos val="nextTo"/>
        <c:txPr>
          <a:bodyPr rot="-2700000" vert="horz"/>
          <a:lstStyle/>
          <a:p>
            <a:pPr>
              <a:defRPr sz="1800"/>
            </a:pPr>
            <a:endParaRPr lang="en-US"/>
          </a:p>
        </c:txPr>
        <c:crossAx val="-2046745624"/>
        <c:crosses val="autoZero"/>
        <c:auto val="1"/>
        <c:lblAlgn val="ctr"/>
        <c:lblOffset val="100"/>
        <c:tickLblSkip val="1"/>
        <c:tickMarkSkip val="1"/>
        <c:noMultiLvlLbl val="0"/>
      </c:catAx>
      <c:valAx>
        <c:axId val="-2046745624"/>
        <c:scaling>
          <c:orientation val="minMax"/>
          <c:max val="0.52"/>
          <c:min val="0"/>
        </c:scaling>
        <c:delete val="0"/>
        <c:axPos val="l"/>
        <c:numFmt formatCode="0%" sourceLinked="0"/>
        <c:majorTickMark val="none"/>
        <c:minorTickMark val="none"/>
        <c:tickLblPos val="nextTo"/>
        <c:txPr>
          <a:bodyPr/>
          <a:lstStyle/>
          <a:p>
            <a:pPr>
              <a:defRPr sz="1800"/>
            </a:pPr>
            <a:endParaRPr lang="en-US"/>
          </a:p>
        </c:txPr>
        <c:crossAx val="-2146012472"/>
        <c:crosses val="autoZero"/>
        <c:crossBetween val="midCat"/>
      </c:valAx>
    </c:plotArea>
    <c:plotVisOnly val="1"/>
    <c:dispBlanksAs val="zero"/>
    <c:showDLblsOverMax val="0"/>
  </c:chart>
  <c:spPr>
    <a:ln>
      <a:noFill/>
    </a:ln>
  </c:spPr>
  <c:txPr>
    <a:bodyPr/>
    <a:lstStyle/>
    <a:p>
      <a:pPr>
        <a:defRPr sz="1600">
          <a:latin typeface="Palatino"/>
          <a:cs typeface="Palatino"/>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763127884876"/>
          <c:y val="7.1719278868421998E-2"/>
          <c:w val="0.86339408091229997"/>
          <c:h val="0.74117647058823499"/>
        </c:manualLayout>
      </c:layout>
      <c:lineChart>
        <c:grouping val="standard"/>
        <c:varyColors val="0"/>
        <c:ser>
          <c:idx val="0"/>
          <c:order val="0"/>
          <c:tx>
            <c:strRef>
              <c:f>DataFig2!$P$2</c:f>
              <c:strCache>
                <c:ptCount val="1"/>
                <c:pt idx="0">
                  <c:v>Capitalization (SZ updated by PSZ)</c:v>
                </c:pt>
              </c:strCache>
            </c:strRef>
          </c:tx>
          <c:spPr>
            <a:ln w="19050">
              <a:solidFill>
                <a:srgbClr val="000000"/>
              </a:solidFill>
              <a:prstDash val="solid"/>
            </a:ln>
          </c:spPr>
          <c:marker>
            <c:symbol val="circle"/>
            <c:size val="8"/>
            <c:spPr>
              <a:solidFill>
                <a:sysClr val="windowText" lastClr="000000"/>
              </a:solidFill>
              <a:ln>
                <a:solidFill>
                  <a:srgbClr val="000000"/>
                </a:solidFill>
                <a:prstDash val="solid"/>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DataFig2!$P$3:$P$106</c:f>
              <c:numCache>
                <c:formatCode>0.0%</c:formatCode>
                <c:ptCount val="104"/>
                <c:pt idx="0">
                  <c:v>0.19597695442106766</c:v>
                </c:pt>
                <c:pt idx="1">
                  <c:v>0.19747942647584926</c:v>
                </c:pt>
                <c:pt idx="2">
                  <c:v>0.20146552319362632</c:v>
                </c:pt>
                <c:pt idx="3">
                  <c:v>0.20120405137113517</c:v>
                </c:pt>
                <c:pt idx="4">
                  <c:v>0.19908511389333183</c:v>
                </c:pt>
                <c:pt idx="5">
                  <c:v>0.19538049585696338</c:v>
                </c:pt>
                <c:pt idx="6">
                  <c:v>0.18181004862442707</c:v>
                </c:pt>
                <c:pt idx="7">
                  <c:v>0.19889215893310253</c:v>
                </c:pt>
                <c:pt idx="8">
                  <c:v>0.20107189018675309</c:v>
                </c:pt>
                <c:pt idx="9">
                  <c:v>0.19063480021068635</c:v>
                </c:pt>
                <c:pt idx="10">
                  <c:v>0.18772245394459852</c:v>
                </c:pt>
                <c:pt idx="11">
                  <c:v>0.17531115096567906</c:v>
                </c:pt>
                <c:pt idx="12">
                  <c:v>0.16710565853005588</c:v>
                </c:pt>
                <c:pt idx="13">
                  <c:v>0.15773113695472729</c:v>
                </c:pt>
                <c:pt idx="14">
                  <c:v>0.14755577606330039</c:v>
                </c:pt>
                <c:pt idx="15">
                  <c:v>0.14564292178225724</c:v>
                </c:pt>
                <c:pt idx="16">
                  <c:v>0.14601602178550044</c:v>
                </c:pt>
                <c:pt idx="17">
                  <c:v>0.1413013302209718</c:v>
                </c:pt>
                <c:pt idx="18">
                  <c:v>0.14381810747357104</c:v>
                </c:pt>
                <c:pt idx="19">
                  <c:v>0.13975965464822748</c:v>
                </c:pt>
                <c:pt idx="20">
                  <c:v>0.14329570462493113</c:v>
                </c:pt>
                <c:pt idx="21">
                  <c:v>0.15774941845908241</c:v>
                </c:pt>
                <c:pt idx="22">
                  <c:v>0.1696493467476955</c:v>
                </c:pt>
                <c:pt idx="23">
                  <c:v>0.16613606736260278</c:v>
                </c:pt>
                <c:pt idx="24">
                  <c:v>0.18292277860063344</c:v>
                </c:pt>
                <c:pt idx="25">
                  <c:v>0.18664214275488267</c:v>
                </c:pt>
                <c:pt idx="26">
                  <c:v>0.18392395931317784</c:v>
                </c:pt>
                <c:pt idx="27">
                  <c:v>0.21407968368225494</c:v>
                </c:pt>
                <c:pt idx="28">
                  <c:v>0.24018335479048036</c:v>
                </c:pt>
                <c:pt idx="29">
                  <c:v>0.25758082223327228</c:v>
                </c:pt>
                <c:pt idx="30">
                  <c:v>0.2539797888873091</c:v>
                </c:pt>
                <c:pt idx="31">
                  <c:v>0.27482342701683671</c:v>
                </c:pt>
                <c:pt idx="32">
                  <c:v>0.26954073310740312</c:v>
                </c:pt>
                <c:pt idx="33">
                  <c:v>0.27260954018029526</c:v>
                </c:pt>
                <c:pt idx="34">
                  <c:v>0.28523921366270044</c:v>
                </c:pt>
                <c:pt idx="35">
                  <c:v>0.29755567295676943</c:v>
                </c:pt>
                <c:pt idx="36">
                  <c:v>0.30477669593938594</c:v>
                </c:pt>
                <c:pt idx="37">
                  <c:v>0.3014838251295805</c:v>
                </c:pt>
                <c:pt idx="38">
                  <c:v>0.30155450458461663</c:v>
                </c:pt>
                <c:pt idx="39">
                  <c:v>0.30447102318835939</c:v>
                </c:pt>
                <c:pt idx="40">
                  <c:v>0.31090067197705495</c:v>
                </c:pt>
                <c:pt idx="41">
                  <c:v>0.30701437572106216</c:v>
                </c:pt>
                <c:pt idx="42">
                  <c:v>0.30362805040333951</c:v>
                </c:pt>
                <c:pt idx="43">
                  <c:v>0.3003401463481602</c:v>
                </c:pt>
                <c:pt idx="44">
                  <c:v>0.29617391006101568</c:v>
                </c:pt>
                <c:pt idx="45">
                  <c:v>0.2972216703058862</c:v>
                </c:pt>
                <c:pt idx="46">
                  <c:v>0.29055298318832445</c:v>
                </c:pt>
                <c:pt idx="47">
                  <c:v>0.28811587956204787</c:v>
                </c:pt>
                <c:pt idx="48">
                  <c:v>0.28637622708166366</c:v>
                </c:pt>
                <c:pt idx="49">
                  <c:v>0.28151575452295152</c:v>
                </c:pt>
                <c:pt idx="50">
                  <c:v>0.28393398082191856</c:v>
                </c:pt>
                <c:pt idx="51">
                  <c:v>0.28635097854964087</c:v>
                </c:pt>
                <c:pt idx="52">
                  <c:v>0.29127406678405909</c:v>
                </c:pt>
                <c:pt idx="53">
                  <c:v>0.2961972125305119</c:v>
                </c:pt>
                <c:pt idx="54">
                  <c:v>0.3011767646791309</c:v>
                </c:pt>
                <c:pt idx="55">
                  <c:v>0.3016985386472143</c:v>
                </c:pt>
                <c:pt idx="56">
                  <c:v>0.31072551081695055</c:v>
                </c:pt>
                <c:pt idx="57">
                  <c:v>0.30844711634872002</c:v>
                </c:pt>
                <c:pt idx="58">
                  <c:v>0.31317006009270376</c:v>
                </c:pt>
                <c:pt idx="59">
                  <c:v>0.31237315667005083</c:v>
                </c:pt>
                <c:pt idx="60">
                  <c:v>0.31833898081590151</c:v>
                </c:pt>
                <c:pt idx="61">
                  <c:v>0.3235656553187598</c:v>
                </c:pt>
                <c:pt idx="62">
                  <c:v>0.32708330765519544</c:v>
                </c:pt>
                <c:pt idx="63">
                  <c:v>0.33411299898606284</c:v>
                </c:pt>
                <c:pt idx="64">
                  <c:v>0.33702754991307249</c:v>
                </c:pt>
                <c:pt idx="65">
                  <c:v>0.34332797708021645</c:v>
                </c:pt>
                <c:pt idx="66">
                  <c:v>0.33557079699287551</c:v>
                </c:pt>
                <c:pt idx="67">
                  <c:v>0.33874438052843125</c:v>
                </c:pt>
                <c:pt idx="68">
                  <c:v>0.34248910238920827</c:v>
                </c:pt>
                <c:pt idx="69">
                  <c:v>0.35336562959533691</c:v>
                </c:pt>
                <c:pt idx="70">
                  <c:v>0.36371994064975621</c:v>
                </c:pt>
                <c:pt idx="71">
                  <c:v>0.3693122371690335</c:v>
                </c:pt>
                <c:pt idx="72">
                  <c:v>0.37592720474377939</c:v>
                </c:pt>
                <c:pt idx="73">
                  <c:v>0.37702451907782997</c:v>
                </c:pt>
                <c:pt idx="74">
                  <c:v>0.36691348601903928</c:v>
                </c:pt>
                <c:pt idx="75">
                  <c:v>0.3534093460831208</c:v>
                </c:pt>
                <c:pt idx="76">
                  <c:v>0.35286220615931696</c:v>
                </c:pt>
                <c:pt idx="77">
                  <c:v>0.34964418442029888</c:v>
                </c:pt>
                <c:pt idx="78">
                  <c:v>0.35252005066535219</c:v>
                </c:pt>
                <c:pt idx="79">
                  <c:v>0.33804617767979506</c:v>
                </c:pt>
                <c:pt idx="80">
                  <c:v>0.334742169209992</c:v>
                </c:pt>
                <c:pt idx="81">
                  <c:v>0.33398698682977201</c:v>
                </c:pt>
                <c:pt idx="82">
                  <c:v>0.33183629517790547</c:v>
                </c:pt>
                <c:pt idx="83">
                  <c:v>0.32722016128561449</c:v>
                </c:pt>
                <c:pt idx="84">
                  <c:v>0.32069003532591844</c:v>
                </c:pt>
                <c:pt idx="85">
                  <c:v>0.31488410374864495</c:v>
                </c:pt>
                <c:pt idx="86">
                  <c:v>0.3131283713747931</c:v>
                </c:pt>
                <c:pt idx="87">
                  <c:v>0.30832437918571665</c:v>
                </c:pt>
                <c:pt idx="88">
                  <c:v>0.3149601969492033</c:v>
                </c:pt>
                <c:pt idx="89">
                  <c:v>0.31332499914211531</c:v>
                </c:pt>
                <c:pt idx="90">
                  <c:v>0.31071223695584349</c:v>
                </c:pt>
                <c:pt idx="91">
                  <c:v>0.30341001219010655</c:v>
                </c:pt>
                <c:pt idx="92">
                  <c:v>0.30168007919883066</c:v>
                </c:pt>
                <c:pt idx="93">
                  <c:v>0.29540843203764311</c:v>
                </c:pt>
                <c:pt idx="94">
                  <c:v>0.28435818743072361</c:v>
                </c:pt>
                <c:pt idx="95">
                  <c:v>0.25508287307962429</c:v>
                </c:pt>
                <c:pt idx="96">
                  <c:v>0.24704740045982121</c:v>
                </c:pt>
                <c:pt idx="97">
                  <c:v>0.24190837290010647</c:v>
                </c:pt>
                <c:pt idx="98">
                  <c:v>0.24259525914939228</c:v>
                </c:pt>
                <c:pt idx="99">
                  <c:v>0.23676252653144569</c:v>
                </c:pt>
                <c:pt idx="100">
                  <c:v>0.24965006849634275</c:v>
                </c:pt>
                <c:pt idx="101">
                  <c:v>0.25113805274080292</c:v>
                </c:pt>
                <c:pt idx="102">
                  <c:v>0.2531317492798284</c:v>
                </c:pt>
                <c:pt idx="103">
                  <c:v>0.25745285265655049</c:v>
                </c:pt>
              </c:numCache>
            </c:numRef>
          </c:val>
          <c:smooth val="0"/>
          <c:extLst>
            <c:ext xmlns:c16="http://schemas.microsoft.com/office/drawing/2014/chart" uri="{C3380CC4-5D6E-409C-BE32-E72D297353CC}">
              <c16:uniqueId val="{00000000-976E-4345-8248-D33442CD2FA1}"/>
            </c:ext>
          </c:extLst>
        </c:ser>
        <c:ser>
          <c:idx val="1"/>
          <c:order val="1"/>
          <c:tx>
            <c:strRef>
              <c:f>DataFig2!$Q$2</c:f>
              <c:strCache>
                <c:ptCount val="1"/>
                <c:pt idx="0">
                  <c:v>SCF+Forbes (tax units)</c:v>
                </c:pt>
              </c:strCache>
            </c:strRef>
          </c:tx>
          <c:spPr>
            <a:ln w="19050">
              <a:solidFill>
                <a:srgbClr val="FF0000"/>
              </a:solidFill>
            </a:ln>
          </c:spPr>
          <c:marker>
            <c:symbol val="diamond"/>
            <c:size val="9"/>
            <c:spPr>
              <a:solidFill>
                <a:srgbClr val="FF0000"/>
              </a:solidFill>
              <a:ln>
                <a:solidFill>
                  <a:srgbClr val="FF0000"/>
                </a:solidFill>
              </a:ln>
            </c:spPr>
          </c:marker>
          <c:cat>
            <c:numRef>
              <c:f>DataFig2!$A$3:$A$106</c:f>
              <c:numCache>
                <c:formatCode>General</c:formatCode>
                <c:ptCount val="104"/>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formatCode="0">
                  <c:v>2012</c:v>
                </c:pt>
                <c:pt idx="100" formatCode="0">
                  <c:v>2013</c:v>
                </c:pt>
                <c:pt idx="101" formatCode="0">
                  <c:v>2014</c:v>
                </c:pt>
                <c:pt idx="102" formatCode="0">
                  <c:v>2015</c:v>
                </c:pt>
                <c:pt idx="103" formatCode="0">
                  <c:v>2016</c:v>
                </c:pt>
              </c:numCache>
            </c:numRef>
          </c:cat>
          <c:val>
            <c:numRef>
              <c:f>DataFig2!$Q$3:$Q$106</c:f>
              <c:numCache>
                <c:formatCode>General</c:formatCode>
                <c:ptCount val="104"/>
                <c:pt idx="76" formatCode="0.0%">
                  <c:v>0.32464250000000006</c:v>
                </c:pt>
                <c:pt idx="79" formatCode="0.0%">
                  <c:v>0.32624249999999999</c:v>
                </c:pt>
                <c:pt idx="82" formatCode="0.0%">
                  <c:v>0.31670730000000014</c:v>
                </c:pt>
                <c:pt idx="85" formatCode="0.0%">
                  <c:v>0.30847340000000012</c:v>
                </c:pt>
                <c:pt idx="88" formatCode="0.0%">
                  <c:v>0.29816670000000001</c:v>
                </c:pt>
                <c:pt idx="91" formatCode="0.0%">
                  <c:v>0.30069400000000002</c:v>
                </c:pt>
                <c:pt idx="94" formatCode="0.0%">
                  <c:v>0.28066060000000004</c:v>
                </c:pt>
                <c:pt idx="97" formatCode="0.0%">
                  <c:v>0.25233929999999993</c:v>
                </c:pt>
                <c:pt idx="100" formatCode="0.0%">
                  <c:v>0.24549890000000008</c:v>
                </c:pt>
                <c:pt idx="103" formatCode="0.0%">
                  <c:v>0.22468359999999998</c:v>
                </c:pt>
              </c:numCache>
            </c:numRef>
          </c:val>
          <c:smooth val="0"/>
          <c:extLst>
            <c:ext xmlns:c16="http://schemas.microsoft.com/office/drawing/2014/chart" uri="{C3380CC4-5D6E-409C-BE32-E72D297353CC}">
              <c16:uniqueId val="{00000001-976E-4345-8248-D33442CD2FA1}"/>
            </c:ext>
          </c:extLst>
        </c:ser>
        <c:dLbls>
          <c:showLegendKey val="0"/>
          <c:showVal val="0"/>
          <c:showCatName val="0"/>
          <c:showSerName val="0"/>
          <c:showPercent val="0"/>
          <c:showBubbleSize val="0"/>
        </c:dLbls>
        <c:marker val="1"/>
        <c:smooth val="0"/>
        <c:axId val="-2044335080"/>
        <c:axId val="-2044277896"/>
      </c:lineChart>
      <c:catAx>
        <c:axId val="-204433508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44277896"/>
        <c:crosses val="autoZero"/>
        <c:auto val="1"/>
        <c:lblAlgn val="ctr"/>
        <c:lblOffset val="100"/>
        <c:tickLblSkip val="5"/>
        <c:tickMarkSkip val="5"/>
        <c:noMultiLvlLbl val="0"/>
      </c:catAx>
      <c:valAx>
        <c:axId val="-2044277896"/>
        <c:scaling>
          <c:orientation val="minMax"/>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4433508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r>
              <a:rPr lang="fr-FR" sz="2000" b="1" i="0" baseline="0">
                <a:effectLst/>
              </a:rPr>
              <a:t>Adding old Warren wealth tax (2% above $50m, 3% above $1b) </a:t>
            </a:r>
            <a:r>
              <a:rPr lang="fr-FR" sz="2000" b="1" i="0" baseline="0">
                <a:solidFill>
                  <a:srgbClr val="FF0000"/>
                </a:solidFill>
                <a:effectLst/>
              </a:rPr>
              <a:t>with 15% avoidance/evasion rate (Saez-Zucman)</a:t>
            </a:r>
          </a:p>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endParaRPr lang="fr-FR"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endParaRPr lang="fr-FR">
              <a:effectLst/>
            </a:endParaRPr>
          </a:p>
        </c:rich>
      </c:tx>
      <c:layout>
        <c:manualLayout>
          <c:xMode val="edge"/>
          <c:yMode val="edge"/>
          <c:x val="0.16486350598580199"/>
          <c:y val="0"/>
        </c:manualLayout>
      </c:layout>
      <c:overlay val="0"/>
    </c:title>
    <c:autoTitleDeleted val="0"/>
    <c:plotArea>
      <c:layout>
        <c:manualLayout>
          <c:layoutTarget val="inner"/>
          <c:xMode val="edge"/>
          <c:yMode val="edge"/>
          <c:x val="7.5078352547703703E-2"/>
          <c:y val="6.8845315904139406E-2"/>
          <c:w val="0.891848935549723"/>
          <c:h val="0.69331635016211202"/>
        </c:manualLayout>
      </c:layout>
      <c:areaChart>
        <c:grouping val="stacked"/>
        <c:varyColors val="0"/>
        <c:ser>
          <c:idx val="0"/>
          <c:order val="0"/>
          <c:spPr>
            <a:solidFill>
              <a:schemeClr val="bg1">
                <a:lumMod val="6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DataFig5!$H$3:$H$17</c:f>
              <c:numCache>
                <c:formatCode>0.0%</c:formatCode>
                <c:ptCount val="15"/>
                <c:pt idx="0">
                  <c:v>0.12308348180830748</c:v>
                </c:pt>
                <c:pt idx="1">
                  <c:v>0.10255850714416055</c:v>
                </c:pt>
                <c:pt idx="2">
                  <c:v>9.0869026481942436E-2</c:v>
                </c:pt>
                <c:pt idx="3">
                  <c:v>7.6861691053634759E-2</c:v>
                </c:pt>
                <c:pt idx="4">
                  <c:v>6.7042891795916687E-2</c:v>
                </c:pt>
                <c:pt idx="5">
                  <c:v>6.4057502504750397E-2</c:v>
                </c:pt>
                <c:pt idx="6">
                  <c:v>5.41877453267368E-2</c:v>
                </c:pt>
                <c:pt idx="7">
                  <c:v>5.1078589854839866E-2</c:v>
                </c:pt>
                <c:pt idx="8">
                  <c:v>4.8464460679753574E-2</c:v>
                </c:pt>
                <c:pt idx="9">
                  <c:v>3.8279068401836223E-2</c:v>
                </c:pt>
                <c:pt idx="10">
                  <c:v>3.2265096040549363E-2</c:v>
                </c:pt>
                <c:pt idx="11">
                  <c:v>2.3372186619157638E-2</c:v>
                </c:pt>
                <c:pt idx="12">
                  <c:v>2.2325385242458643E-2</c:v>
                </c:pt>
                <c:pt idx="13">
                  <c:v>2.1720558149477393E-2</c:v>
                </c:pt>
                <c:pt idx="14">
                  <c:v>2.263387106359005E-2</c:v>
                </c:pt>
              </c:numCache>
            </c:numRef>
          </c:val>
          <c:extLst>
            <c:ext xmlns:c16="http://schemas.microsoft.com/office/drawing/2014/chart" uri="{C3380CC4-5D6E-409C-BE32-E72D297353CC}">
              <c16:uniqueId val="{00000000-1C7F-1144-8990-DD0EF0FB5F11}"/>
            </c:ext>
          </c:extLst>
        </c:ser>
        <c:ser>
          <c:idx val="2"/>
          <c:order val="1"/>
          <c:spPr>
            <a:pattFill prst="pct5">
              <a:fgClr>
                <a:schemeClr val="tx1"/>
              </a:fgClr>
              <a:bgClr>
                <a:prstClr val="white"/>
              </a:bgClr>
            </a:patt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DataFig5!$J$3:$J$17</c:f>
              <c:numCache>
                <c:formatCode>0.0%</c:formatCode>
                <c:ptCount val="15"/>
                <c:pt idx="0">
                  <c:v>1.5729500280321673E-2</c:v>
                </c:pt>
                <c:pt idx="1">
                  <c:v>1.66029587036872E-2</c:v>
                </c:pt>
                <c:pt idx="2">
                  <c:v>1.925267092728053E-2</c:v>
                </c:pt>
                <c:pt idx="3">
                  <c:v>2.3838437131728726E-2</c:v>
                </c:pt>
                <c:pt idx="4">
                  <c:v>2.5662459529184833E-2</c:v>
                </c:pt>
                <c:pt idx="5">
                  <c:v>2.7479975717920463E-2</c:v>
                </c:pt>
                <c:pt idx="6">
                  <c:v>2.9199783300667768E-2</c:v>
                </c:pt>
                <c:pt idx="7">
                  <c:v>3.2134958090262358E-2</c:v>
                </c:pt>
                <c:pt idx="8">
                  <c:v>3.5334979215231044E-2</c:v>
                </c:pt>
                <c:pt idx="9">
                  <c:v>4.0685961395097066E-2</c:v>
                </c:pt>
                <c:pt idx="10">
                  <c:v>4.4571332058351322E-2</c:v>
                </c:pt>
                <c:pt idx="11">
                  <c:v>5.3363404936930009E-2</c:v>
                </c:pt>
                <c:pt idx="12">
                  <c:v>6.7092909419068383E-2</c:v>
                </c:pt>
                <c:pt idx="13">
                  <c:v>8.2916499902597626E-2</c:v>
                </c:pt>
                <c:pt idx="14">
                  <c:v>0.10104760975809768</c:v>
                </c:pt>
              </c:numCache>
            </c:numRef>
          </c:val>
          <c:extLst>
            <c:ext xmlns:c16="http://schemas.microsoft.com/office/drawing/2014/chart" uri="{C3380CC4-5D6E-409C-BE32-E72D297353CC}">
              <c16:uniqueId val="{00000001-1C7F-1144-8990-DD0EF0FB5F11}"/>
            </c:ext>
          </c:extLst>
        </c:ser>
        <c:ser>
          <c:idx val="5"/>
          <c:order val="2"/>
          <c:spPr>
            <a:solidFill>
              <a:srgbClr val="FFFFFF"/>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DataFig5!$N$3:$N$17</c:f>
              <c:numCache>
                <c:formatCode>0.0%</c:formatCode>
                <c:ptCount val="15"/>
                <c:pt idx="0">
                  <c:v>0.11218651527245889</c:v>
                </c:pt>
                <c:pt idx="1">
                  <c:v>0.11313962241548445</c:v>
                </c:pt>
                <c:pt idx="2">
                  <c:v>0.11686543165873819</c:v>
                </c:pt>
                <c:pt idx="3">
                  <c:v>0.10621140037477421</c:v>
                </c:pt>
                <c:pt idx="4">
                  <c:v>0.10553584281575179</c:v>
                </c:pt>
                <c:pt idx="5">
                  <c:v>0.10495958777342883</c:v>
                </c:pt>
                <c:pt idx="6">
                  <c:v>0.1060708611229642</c:v>
                </c:pt>
                <c:pt idx="7">
                  <c:v>0.10317220464566358</c:v>
                </c:pt>
                <c:pt idx="8">
                  <c:v>9.7767177451673973E-2</c:v>
                </c:pt>
                <c:pt idx="9">
                  <c:v>8.0124358740271046E-2</c:v>
                </c:pt>
                <c:pt idx="10">
                  <c:v>5.2416025127526078E-2</c:v>
                </c:pt>
                <c:pt idx="11">
                  <c:v>2.4013755806049867E-2</c:v>
                </c:pt>
                <c:pt idx="12">
                  <c:v>1.1747558157524367E-2</c:v>
                </c:pt>
                <c:pt idx="13">
                  <c:v>5.3907964559122478E-3</c:v>
                </c:pt>
                <c:pt idx="14">
                  <c:v>3.3093828242272139E-3</c:v>
                </c:pt>
              </c:numCache>
            </c:numRef>
          </c:val>
          <c:extLst>
            <c:ext xmlns:c16="http://schemas.microsoft.com/office/drawing/2014/chart" uri="{C3380CC4-5D6E-409C-BE32-E72D297353CC}">
              <c16:uniqueId val="{00000002-1C7F-1144-8990-DD0EF0FB5F11}"/>
            </c:ext>
          </c:extLst>
        </c:ser>
        <c:ser>
          <c:idx val="1"/>
          <c:order val="3"/>
          <c:spPr>
            <a:solidFill>
              <a:schemeClr val="bg1">
                <a:lumMod val="8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DataFig5!$I$3:$I$17</c:f>
              <c:numCache>
                <c:formatCode>0.0%</c:formatCode>
                <c:ptCount val="15"/>
                <c:pt idx="0">
                  <c:v>5.2005275620831178E-3</c:v>
                </c:pt>
                <c:pt idx="1">
                  <c:v>1.0189266648870994E-2</c:v>
                </c:pt>
                <c:pt idx="2">
                  <c:v>1.7972151205336011E-2</c:v>
                </c:pt>
                <c:pt idx="3">
                  <c:v>2.8282794588987328E-2</c:v>
                </c:pt>
                <c:pt idx="4">
                  <c:v>4.3738890529445733E-2</c:v>
                </c:pt>
                <c:pt idx="5">
                  <c:v>5.7360961932812558E-2</c:v>
                </c:pt>
                <c:pt idx="6">
                  <c:v>7.3109563551864196E-2</c:v>
                </c:pt>
                <c:pt idx="7">
                  <c:v>9.1298457522001067E-2</c:v>
                </c:pt>
                <c:pt idx="8">
                  <c:v>0.11246132307408452</c:v>
                </c:pt>
                <c:pt idx="9">
                  <c:v>0.12724900462673583</c:v>
                </c:pt>
                <c:pt idx="10">
                  <c:v>0.14736139532347398</c:v>
                </c:pt>
                <c:pt idx="11">
                  <c:v>0.1869571405964979</c:v>
                </c:pt>
                <c:pt idx="12">
                  <c:v>0.22038425748254201</c:v>
                </c:pt>
                <c:pt idx="13">
                  <c:v>0.18361579288264099</c:v>
                </c:pt>
                <c:pt idx="14">
                  <c:v>9.2288695275783539E-2</c:v>
                </c:pt>
              </c:numCache>
            </c:numRef>
          </c:val>
          <c:extLst>
            <c:ext xmlns:c16="http://schemas.microsoft.com/office/drawing/2014/chart" uri="{C3380CC4-5D6E-409C-BE32-E72D297353CC}">
              <c16:uniqueId val="{00000003-1C7F-1144-8990-DD0EF0FB5F11}"/>
            </c:ext>
          </c:extLst>
        </c:ser>
        <c:ser>
          <c:idx val="3"/>
          <c:order val="4"/>
          <c:spPr>
            <a:solidFill>
              <a:schemeClr val="tx1">
                <a:lumMod val="65000"/>
                <a:lumOff val="3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DataFig5!$M$3:$M$17</c:f>
              <c:numCache>
                <c:formatCode>0.0%</c:formatCode>
                <c:ptCount val="15"/>
                <c:pt idx="0">
                  <c:v>0</c:v>
                </c:pt>
                <c:pt idx="1">
                  <c:v>0</c:v>
                </c:pt>
                <c:pt idx="2">
                  <c:v>0</c:v>
                </c:pt>
                <c:pt idx="3">
                  <c:v>0</c:v>
                </c:pt>
                <c:pt idx="4">
                  <c:v>0</c:v>
                </c:pt>
                <c:pt idx="5">
                  <c:v>0</c:v>
                </c:pt>
                <c:pt idx="6">
                  <c:v>0</c:v>
                </c:pt>
                <c:pt idx="7">
                  <c:v>0</c:v>
                </c:pt>
                <c:pt idx="8">
                  <c:v>0</c:v>
                </c:pt>
                <c:pt idx="9">
                  <c:v>0</c:v>
                </c:pt>
                <c:pt idx="10">
                  <c:v>0</c:v>
                </c:pt>
                <c:pt idx="11">
                  <c:v>1.4326573559881456E-3</c:v>
                </c:pt>
                <c:pt idx="12">
                  <c:v>9.9857694370207393E-3</c:v>
                </c:pt>
                <c:pt idx="13">
                  <c:v>9.9893855390915352E-3</c:v>
                </c:pt>
                <c:pt idx="14">
                  <c:v>1.1135729029774666E-2</c:v>
                </c:pt>
              </c:numCache>
            </c:numRef>
          </c:val>
          <c:extLst>
            <c:ext xmlns:c16="http://schemas.microsoft.com/office/drawing/2014/chart" uri="{C3380CC4-5D6E-409C-BE32-E72D297353CC}">
              <c16:uniqueId val="{00000004-1C7F-1144-8990-DD0EF0FB5F11}"/>
            </c:ext>
          </c:extLst>
        </c:ser>
        <c:ser>
          <c:idx val="4"/>
          <c:order val="5"/>
          <c:spPr>
            <a:solidFill>
              <a:schemeClr val="tx2">
                <a:lumMod val="60000"/>
                <a:lumOff val="40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DataFig5!$P$3:$P$17</c:f>
              <c:numCache>
                <c:formatCode>0.0%</c:formatCode>
                <c:ptCount val="15"/>
                <c:pt idx="0">
                  <c:v>0</c:v>
                </c:pt>
                <c:pt idx="1">
                  <c:v>0</c:v>
                </c:pt>
                <c:pt idx="2">
                  <c:v>0</c:v>
                </c:pt>
                <c:pt idx="3">
                  <c:v>0</c:v>
                </c:pt>
                <c:pt idx="4">
                  <c:v>0</c:v>
                </c:pt>
                <c:pt idx="5">
                  <c:v>0</c:v>
                </c:pt>
                <c:pt idx="6">
                  <c:v>0</c:v>
                </c:pt>
                <c:pt idx="7">
                  <c:v>0</c:v>
                </c:pt>
                <c:pt idx="8">
                  <c:v>0</c:v>
                </c:pt>
                <c:pt idx="9">
                  <c:v>0</c:v>
                </c:pt>
                <c:pt idx="10">
                  <c:v>0</c:v>
                </c:pt>
                <c:pt idx="11">
                  <c:v>1.2998293600866287E-3</c:v>
                </c:pt>
                <c:pt idx="12">
                  <c:v>4.3527484338422115E-2</c:v>
                </c:pt>
                <c:pt idx="13">
                  <c:v>0.1395374426840921</c:v>
                </c:pt>
                <c:pt idx="14">
                  <c:v>0.22833951686270551</c:v>
                </c:pt>
              </c:numCache>
            </c:numRef>
          </c:val>
          <c:extLst>
            <c:ext xmlns:c16="http://schemas.microsoft.com/office/drawing/2014/chart" uri="{C3380CC4-5D6E-409C-BE32-E72D297353CC}">
              <c16:uniqueId val="{00000005-1C7F-1144-8990-DD0EF0FB5F11}"/>
            </c:ext>
          </c:extLst>
        </c:ser>
        <c:dLbls>
          <c:showLegendKey val="0"/>
          <c:showVal val="0"/>
          <c:showCatName val="0"/>
          <c:showSerName val="0"/>
          <c:showPercent val="0"/>
          <c:showBubbleSize val="0"/>
        </c:dLbls>
        <c:axId val="-2106353864"/>
        <c:axId val="-2046122696"/>
      </c:areaChart>
      <c:catAx>
        <c:axId val="-2106353864"/>
        <c:scaling>
          <c:orientation val="minMax"/>
        </c:scaling>
        <c:delete val="0"/>
        <c:axPos val="b"/>
        <c:numFmt formatCode="General" sourceLinked="1"/>
        <c:majorTickMark val="out"/>
        <c:minorTickMark val="none"/>
        <c:tickLblPos val="nextTo"/>
        <c:txPr>
          <a:bodyPr rot="-2700000" vert="horz"/>
          <a:lstStyle/>
          <a:p>
            <a:pPr>
              <a:defRPr sz="1800"/>
            </a:pPr>
            <a:endParaRPr lang="en-US"/>
          </a:p>
        </c:txPr>
        <c:crossAx val="-2046122696"/>
        <c:crosses val="autoZero"/>
        <c:auto val="1"/>
        <c:lblAlgn val="ctr"/>
        <c:lblOffset val="100"/>
        <c:tickLblSkip val="1"/>
        <c:tickMarkSkip val="1"/>
        <c:noMultiLvlLbl val="0"/>
      </c:catAx>
      <c:valAx>
        <c:axId val="-2046122696"/>
        <c:scaling>
          <c:orientation val="minMax"/>
          <c:max val="0.52"/>
          <c:min val="0"/>
        </c:scaling>
        <c:delete val="0"/>
        <c:axPos val="l"/>
        <c:numFmt formatCode="0%" sourceLinked="0"/>
        <c:majorTickMark val="none"/>
        <c:minorTickMark val="none"/>
        <c:tickLblPos val="nextTo"/>
        <c:txPr>
          <a:bodyPr/>
          <a:lstStyle/>
          <a:p>
            <a:pPr>
              <a:defRPr sz="1800"/>
            </a:pPr>
            <a:endParaRPr lang="en-US"/>
          </a:p>
        </c:txPr>
        <c:crossAx val="-2106353864"/>
        <c:crosses val="autoZero"/>
        <c:crossBetween val="midCat"/>
      </c:valAx>
    </c:plotArea>
    <c:plotVisOnly val="1"/>
    <c:dispBlanksAs val="zero"/>
    <c:showDLblsOverMax val="0"/>
  </c:chart>
  <c:spPr>
    <a:ln>
      <a:noFill/>
    </a:ln>
  </c:spPr>
  <c:txPr>
    <a:bodyPr/>
    <a:lstStyle/>
    <a:p>
      <a:pPr>
        <a:defRPr sz="1600">
          <a:latin typeface="Palatino"/>
          <a:cs typeface="Palatino"/>
        </a:defRPr>
      </a:pPr>
      <a:endParaRPr lang="en-US"/>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r>
              <a:rPr lang="fr-FR" sz="2000" b="1" i="0" baseline="0">
                <a:effectLst/>
              </a:rPr>
              <a:t>Adding old Warren wealth tax (2% above $50m, 3% above $1b) </a:t>
            </a:r>
            <a:r>
              <a:rPr lang="fr-FR" sz="2000" b="1" i="0" baseline="0">
                <a:solidFill>
                  <a:srgbClr val="FF0000"/>
                </a:solidFill>
                <a:effectLst/>
              </a:rPr>
              <a:t>with 89% avoidance/evasion rate (Summers-Sarin)</a:t>
            </a:r>
          </a:p>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endParaRPr lang="fr-FR"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1920" b="1" i="0" u="none" strike="noStrike" kern="1200" baseline="0">
                <a:solidFill>
                  <a:sysClr val="windowText" lastClr="000000"/>
                </a:solidFill>
                <a:latin typeface="Palatino"/>
                <a:ea typeface="+mn-ea"/>
                <a:cs typeface="Palatino"/>
              </a:defRPr>
            </a:pPr>
            <a:endParaRPr lang="fr-FR">
              <a:effectLst/>
            </a:endParaRPr>
          </a:p>
        </c:rich>
      </c:tx>
      <c:layout>
        <c:manualLayout>
          <c:xMode val="edge"/>
          <c:yMode val="edge"/>
          <c:x val="0.16486350598580199"/>
          <c:y val="0"/>
        </c:manualLayout>
      </c:layout>
      <c:overlay val="0"/>
    </c:title>
    <c:autoTitleDeleted val="0"/>
    <c:plotArea>
      <c:layout>
        <c:manualLayout>
          <c:layoutTarget val="inner"/>
          <c:xMode val="edge"/>
          <c:yMode val="edge"/>
          <c:x val="7.5078352547703703E-2"/>
          <c:y val="6.8845315904139406E-2"/>
          <c:w val="0.891848935549723"/>
          <c:h val="0.69331635016211202"/>
        </c:manualLayout>
      </c:layout>
      <c:areaChart>
        <c:grouping val="stacked"/>
        <c:varyColors val="0"/>
        <c:ser>
          <c:idx val="0"/>
          <c:order val="0"/>
          <c:spPr>
            <a:solidFill>
              <a:schemeClr val="bg1">
                <a:lumMod val="6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DataFig5!$H$3:$H$17</c:f>
              <c:numCache>
                <c:formatCode>0.0%</c:formatCode>
                <c:ptCount val="15"/>
                <c:pt idx="0">
                  <c:v>0.12308348180830748</c:v>
                </c:pt>
                <c:pt idx="1">
                  <c:v>0.10255850714416055</c:v>
                </c:pt>
                <c:pt idx="2">
                  <c:v>9.0869026481942436E-2</c:v>
                </c:pt>
                <c:pt idx="3">
                  <c:v>7.6861691053634759E-2</c:v>
                </c:pt>
                <c:pt idx="4">
                  <c:v>6.7042891795916687E-2</c:v>
                </c:pt>
                <c:pt idx="5">
                  <c:v>6.4057502504750397E-2</c:v>
                </c:pt>
                <c:pt idx="6">
                  <c:v>5.41877453267368E-2</c:v>
                </c:pt>
                <c:pt idx="7">
                  <c:v>5.1078589854839866E-2</c:v>
                </c:pt>
                <c:pt idx="8">
                  <c:v>4.8464460679753574E-2</c:v>
                </c:pt>
                <c:pt idx="9">
                  <c:v>3.8279068401836223E-2</c:v>
                </c:pt>
                <c:pt idx="10">
                  <c:v>3.2265096040549363E-2</c:v>
                </c:pt>
                <c:pt idx="11">
                  <c:v>2.3372186619157638E-2</c:v>
                </c:pt>
                <c:pt idx="12">
                  <c:v>2.2325385242458643E-2</c:v>
                </c:pt>
                <c:pt idx="13">
                  <c:v>2.1720558149477393E-2</c:v>
                </c:pt>
                <c:pt idx="14">
                  <c:v>2.263387106359005E-2</c:v>
                </c:pt>
              </c:numCache>
            </c:numRef>
          </c:val>
          <c:extLst>
            <c:ext xmlns:c16="http://schemas.microsoft.com/office/drawing/2014/chart" uri="{C3380CC4-5D6E-409C-BE32-E72D297353CC}">
              <c16:uniqueId val="{00000000-7AE4-CB47-9A2B-BB2E110AF3D7}"/>
            </c:ext>
          </c:extLst>
        </c:ser>
        <c:ser>
          <c:idx val="2"/>
          <c:order val="1"/>
          <c:spPr>
            <a:pattFill prst="pct5">
              <a:fgClr>
                <a:schemeClr val="tx1"/>
              </a:fgClr>
              <a:bgClr>
                <a:prstClr val="white"/>
              </a:bgClr>
            </a:patt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DataFig5!$J$3:$J$17</c:f>
              <c:numCache>
                <c:formatCode>0.0%</c:formatCode>
                <c:ptCount val="15"/>
                <c:pt idx="0">
                  <c:v>1.5729500280321673E-2</c:v>
                </c:pt>
                <c:pt idx="1">
                  <c:v>1.66029587036872E-2</c:v>
                </c:pt>
                <c:pt idx="2">
                  <c:v>1.925267092728053E-2</c:v>
                </c:pt>
                <c:pt idx="3">
                  <c:v>2.3838437131728726E-2</c:v>
                </c:pt>
                <c:pt idx="4">
                  <c:v>2.5662459529184833E-2</c:v>
                </c:pt>
                <c:pt idx="5">
                  <c:v>2.7479975717920463E-2</c:v>
                </c:pt>
                <c:pt idx="6">
                  <c:v>2.9199783300667768E-2</c:v>
                </c:pt>
                <c:pt idx="7">
                  <c:v>3.2134958090262358E-2</c:v>
                </c:pt>
                <c:pt idx="8">
                  <c:v>3.5334979215231044E-2</c:v>
                </c:pt>
                <c:pt idx="9">
                  <c:v>4.0685961395097066E-2</c:v>
                </c:pt>
                <c:pt idx="10">
                  <c:v>4.4571332058351322E-2</c:v>
                </c:pt>
                <c:pt idx="11">
                  <c:v>5.3363404936930009E-2</c:v>
                </c:pt>
                <c:pt idx="12">
                  <c:v>6.7092909419068383E-2</c:v>
                </c:pt>
                <c:pt idx="13">
                  <c:v>8.2916499902597626E-2</c:v>
                </c:pt>
                <c:pt idx="14">
                  <c:v>0.10104760975809768</c:v>
                </c:pt>
              </c:numCache>
            </c:numRef>
          </c:val>
          <c:extLst>
            <c:ext xmlns:c16="http://schemas.microsoft.com/office/drawing/2014/chart" uri="{C3380CC4-5D6E-409C-BE32-E72D297353CC}">
              <c16:uniqueId val="{00000001-7AE4-CB47-9A2B-BB2E110AF3D7}"/>
            </c:ext>
          </c:extLst>
        </c:ser>
        <c:ser>
          <c:idx val="5"/>
          <c:order val="2"/>
          <c:spPr>
            <a:solidFill>
              <a:srgbClr val="FFFFFF"/>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DataFig5!$N$3:$N$17</c:f>
              <c:numCache>
                <c:formatCode>0.0%</c:formatCode>
                <c:ptCount val="15"/>
                <c:pt idx="0">
                  <c:v>0.11218651527245889</c:v>
                </c:pt>
                <c:pt idx="1">
                  <c:v>0.11313962241548445</c:v>
                </c:pt>
                <c:pt idx="2">
                  <c:v>0.11686543165873819</c:v>
                </c:pt>
                <c:pt idx="3">
                  <c:v>0.10621140037477421</c:v>
                </c:pt>
                <c:pt idx="4">
                  <c:v>0.10553584281575179</c:v>
                </c:pt>
                <c:pt idx="5">
                  <c:v>0.10495958777342883</c:v>
                </c:pt>
                <c:pt idx="6">
                  <c:v>0.1060708611229642</c:v>
                </c:pt>
                <c:pt idx="7">
                  <c:v>0.10317220464566358</c:v>
                </c:pt>
                <c:pt idx="8">
                  <c:v>9.7767177451673973E-2</c:v>
                </c:pt>
                <c:pt idx="9">
                  <c:v>8.0124358740271046E-2</c:v>
                </c:pt>
                <c:pt idx="10">
                  <c:v>5.2416025127526078E-2</c:v>
                </c:pt>
                <c:pt idx="11">
                  <c:v>2.4013755806049867E-2</c:v>
                </c:pt>
                <c:pt idx="12">
                  <c:v>1.1747558157524367E-2</c:v>
                </c:pt>
                <c:pt idx="13">
                  <c:v>5.3907964559122478E-3</c:v>
                </c:pt>
                <c:pt idx="14">
                  <c:v>3.3093828242272139E-3</c:v>
                </c:pt>
              </c:numCache>
            </c:numRef>
          </c:val>
          <c:extLst>
            <c:ext xmlns:c16="http://schemas.microsoft.com/office/drawing/2014/chart" uri="{C3380CC4-5D6E-409C-BE32-E72D297353CC}">
              <c16:uniqueId val="{00000002-7AE4-CB47-9A2B-BB2E110AF3D7}"/>
            </c:ext>
          </c:extLst>
        </c:ser>
        <c:ser>
          <c:idx val="1"/>
          <c:order val="3"/>
          <c:spPr>
            <a:solidFill>
              <a:schemeClr val="bg1">
                <a:lumMod val="8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DataFig5!$I$3:$I$17</c:f>
              <c:numCache>
                <c:formatCode>0.0%</c:formatCode>
                <c:ptCount val="15"/>
                <c:pt idx="0">
                  <c:v>5.2005275620831178E-3</c:v>
                </c:pt>
                <c:pt idx="1">
                  <c:v>1.0189266648870994E-2</c:v>
                </c:pt>
                <c:pt idx="2">
                  <c:v>1.7972151205336011E-2</c:v>
                </c:pt>
                <c:pt idx="3">
                  <c:v>2.8282794588987328E-2</c:v>
                </c:pt>
                <c:pt idx="4">
                  <c:v>4.3738890529445733E-2</c:v>
                </c:pt>
                <c:pt idx="5">
                  <c:v>5.7360961932812558E-2</c:v>
                </c:pt>
                <c:pt idx="6">
                  <c:v>7.3109563551864196E-2</c:v>
                </c:pt>
                <c:pt idx="7">
                  <c:v>9.1298457522001067E-2</c:v>
                </c:pt>
                <c:pt idx="8">
                  <c:v>0.11246132307408452</c:v>
                </c:pt>
                <c:pt idx="9">
                  <c:v>0.12724900462673583</c:v>
                </c:pt>
                <c:pt idx="10">
                  <c:v>0.14736139532347398</c:v>
                </c:pt>
                <c:pt idx="11">
                  <c:v>0.1869571405964979</c:v>
                </c:pt>
                <c:pt idx="12">
                  <c:v>0.22038425748254201</c:v>
                </c:pt>
                <c:pt idx="13">
                  <c:v>0.18361579288264099</c:v>
                </c:pt>
                <c:pt idx="14">
                  <c:v>9.2288695275783539E-2</c:v>
                </c:pt>
              </c:numCache>
            </c:numRef>
          </c:val>
          <c:extLst>
            <c:ext xmlns:c16="http://schemas.microsoft.com/office/drawing/2014/chart" uri="{C3380CC4-5D6E-409C-BE32-E72D297353CC}">
              <c16:uniqueId val="{00000003-7AE4-CB47-9A2B-BB2E110AF3D7}"/>
            </c:ext>
          </c:extLst>
        </c:ser>
        <c:ser>
          <c:idx val="3"/>
          <c:order val="4"/>
          <c:spPr>
            <a:solidFill>
              <a:schemeClr val="tx1">
                <a:lumMod val="65000"/>
                <a:lumOff val="35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DataFig5!$M$3:$M$17</c:f>
              <c:numCache>
                <c:formatCode>0.0%</c:formatCode>
                <c:ptCount val="15"/>
                <c:pt idx="0">
                  <c:v>0</c:v>
                </c:pt>
                <c:pt idx="1">
                  <c:v>0</c:v>
                </c:pt>
                <c:pt idx="2">
                  <c:v>0</c:v>
                </c:pt>
                <c:pt idx="3">
                  <c:v>0</c:v>
                </c:pt>
                <c:pt idx="4">
                  <c:v>0</c:v>
                </c:pt>
                <c:pt idx="5">
                  <c:v>0</c:v>
                </c:pt>
                <c:pt idx="6">
                  <c:v>0</c:v>
                </c:pt>
                <c:pt idx="7">
                  <c:v>0</c:v>
                </c:pt>
                <c:pt idx="8">
                  <c:v>0</c:v>
                </c:pt>
                <c:pt idx="9">
                  <c:v>0</c:v>
                </c:pt>
                <c:pt idx="10">
                  <c:v>0</c:v>
                </c:pt>
                <c:pt idx="11">
                  <c:v>1.4326573559881456E-3</c:v>
                </c:pt>
                <c:pt idx="12">
                  <c:v>9.9857694370207393E-3</c:v>
                </c:pt>
                <c:pt idx="13">
                  <c:v>9.9893855390915352E-3</c:v>
                </c:pt>
                <c:pt idx="14">
                  <c:v>1.1135729029774666E-2</c:v>
                </c:pt>
              </c:numCache>
            </c:numRef>
          </c:val>
          <c:extLst>
            <c:ext xmlns:c16="http://schemas.microsoft.com/office/drawing/2014/chart" uri="{C3380CC4-5D6E-409C-BE32-E72D297353CC}">
              <c16:uniqueId val="{00000004-7AE4-CB47-9A2B-BB2E110AF3D7}"/>
            </c:ext>
          </c:extLst>
        </c:ser>
        <c:ser>
          <c:idx val="4"/>
          <c:order val="5"/>
          <c:spPr>
            <a:solidFill>
              <a:schemeClr val="tx2">
                <a:lumMod val="60000"/>
                <a:lumOff val="40000"/>
              </a:schemeClr>
            </a:solidFill>
            <a:ln>
              <a:solidFill>
                <a:schemeClr val="tx1"/>
              </a:solidFill>
            </a:ln>
            <a:effectLst/>
          </c:spPr>
          <c:cat>
            <c:strRef>
              <c:f>DataFig5!$A$3:$A$17</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P99.99-top 400</c:v>
                </c:pt>
                <c:pt idx="14">
                  <c:v>Top 400</c:v>
                </c:pt>
              </c:strCache>
            </c:strRef>
          </c:cat>
          <c:val>
            <c:numRef>
              <c:f>DataFig5!$Q$3:$Q$17</c:f>
              <c:numCache>
                <c:formatCode>0.0%</c:formatCode>
                <c:ptCount val="15"/>
                <c:pt idx="0">
                  <c:v>0</c:v>
                </c:pt>
                <c:pt idx="1">
                  <c:v>0</c:v>
                </c:pt>
                <c:pt idx="2">
                  <c:v>0</c:v>
                </c:pt>
                <c:pt idx="3">
                  <c:v>0</c:v>
                </c:pt>
                <c:pt idx="4">
                  <c:v>0</c:v>
                </c:pt>
                <c:pt idx="5">
                  <c:v>0</c:v>
                </c:pt>
                <c:pt idx="6">
                  <c:v>0</c:v>
                </c:pt>
                <c:pt idx="7">
                  <c:v>0</c:v>
                </c:pt>
                <c:pt idx="8">
                  <c:v>0</c:v>
                </c:pt>
                <c:pt idx="9">
                  <c:v>0</c:v>
                </c:pt>
                <c:pt idx="10">
                  <c:v>0</c:v>
                </c:pt>
                <c:pt idx="11">
                  <c:v>1.6821321130532839E-4</c:v>
                </c:pt>
                <c:pt idx="12">
                  <c:v>5.6329685614428613E-3</c:v>
                </c:pt>
                <c:pt idx="13">
                  <c:v>1.805778670029427E-2</c:v>
                </c:pt>
                <c:pt idx="14">
                  <c:v>2.9549819829291297E-2</c:v>
                </c:pt>
              </c:numCache>
            </c:numRef>
          </c:val>
          <c:extLst>
            <c:ext xmlns:c16="http://schemas.microsoft.com/office/drawing/2014/chart" uri="{C3380CC4-5D6E-409C-BE32-E72D297353CC}">
              <c16:uniqueId val="{00000005-7AE4-CB47-9A2B-BB2E110AF3D7}"/>
            </c:ext>
          </c:extLst>
        </c:ser>
        <c:dLbls>
          <c:showLegendKey val="0"/>
          <c:showVal val="0"/>
          <c:showCatName val="0"/>
          <c:showSerName val="0"/>
          <c:showPercent val="0"/>
          <c:showBubbleSize val="0"/>
        </c:dLbls>
        <c:axId val="-2120435160"/>
        <c:axId val="-2120431928"/>
      </c:areaChart>
      <c:catAx>
        <c:axId val="-2120435160"/>
        <c:scaling>
          <c:orientation val="minMax"/>
        </c:scaling>
        <c:delete val="0"/>
        <c:axPos val="b"/>
        <c:numFmt formatCode="General" sourceLinked="1"/>
        <c:majorTickMark val="out"/>
        <c:minorTickMark val="none"/>
        <c:tickLblPos val="nextTo"/>
        <c:txPr>
          <a:bodyPr rot="-2700000" vert="horz"/>
          <a:lstStyle/>
          <a:p>
            <a:pPr>
              <a:defRPr sz="1800"/>
            </a:pPr>
            <a:endParaRPr lang="en-US"/>
          </a:p>
        </c:txPr>
        <c:crossAx val="-2120431928"/>
        <c:crosses val="autoZero"/>
        <c:auto val="1"/>
        <c:lblAlgn val="ctr"/>
        <c:lblOffset val="100"/>
        <c:tickLblSkip val="1"/>
        <c:tickMarkSkip val="1"/>
        <c:noMultiLvlLbl val="0"/>
      </c:catAx>
      <c:valAx>
        <c:axId val="-2120431928"/>
        <c:scaling>
          <c:orientation val="minMax"/>
          <c:max val="0.52"/>
          <c:min val="0"/>
        </c:scaling>
        <c:delete val="0"/>
        <c:axPos val="l"/>
        <c:numFmt formatCode="0%" sourceLinked="0"/>
        <c:majorTickMark val="none"/>
        <c:minorTickMark val="none"/>
        <c:tickLblPos val="nextTo"/>
        <c:txPr>
          <a:bodyPr/>
          <a:lstStyle/>
          <a:p>
            <a:pPr>
              <a:defRPr sz="1800"/>
            </a:pPr>
            <a:endParaRPr lang="en-US"/>
          </a:p>
        </c:txPr>
        <c:crossAx val="-2120435160"/>
        <c:crosses val="autoZero"/>
        <c:crossBetween val="midCat"/>
      </c:valAx>
    </c:plotArea>
    <c:plotVisOnly val="1"/>
    <c:dispBlanksAs val="zero"/>
    <c:showDLblsOverMax val="0"/>
  </c:chart>
  <c:spPr>
    <a:ln>
      <a:noFill/>
    </a:ln>
  </c:spPr>
  <c:txPr>
    <a:bodyPr/>
    <a:lstStyle/>
    <a:p>
      <a:pPr>
        <a:defRPr sz="1600">
          <a:latin typeface="Palatino"/>
          <a:cs typeface="Palatino"/>
        </a:defRPr>
      </a:pPr>
      <a:endParaRPr lang="en-US"/>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400" baseline="0"/>
              <a:t>Forbes 400 wealth share (% of US wealth)</a:t>
            </a:r>
            <a:endParaRPr lang="fr-FR" sz="1800"/>
          </a:p>
        </c:rich>
      </c:tx>
      <c:layout>
        <c:manualLayout>
          <c:xMode val="edge"/>
          <c:yMode val="edge"/>
          <c:x val="0.21527160370776399"/>
          <c:y val="0"/>
        </c:manualLayout>
      </c:layout>
      <c:overlay val="0"/>
    </c:title>
    <c:autoTitleDeleted val="0"/>
    <c:plotArea>
      <c:layout>
        <c:manualLayout>
          <c:layoutTarget val="inner"/>
          <c:xMode val="edge"/>
          <c:yMode val="edge"/>
          <c:x val="9.3666566995581194E-2"/>
          <c:y val="6.6725507350796798E-2"/>
          <c:w val="0.90145113299199697"/>
          <c:h val="0.81662272051708495"/>
        </c:manualLayout>
      </c:layout>
      <c:lineChart>
        <c:grouping val="standard"/>
        <c:varyColors val="0"/>
        <c:ser>
          <c:idx val="1"/>
          <c:order val="0"/>
          <c:spPr>
            <a:ln w="19050">
              <a:solidFill>
                <a:schemeClr val="tx1"/>
              </a:solidFill>
            </a:ln>
            <a:effectLst/>
          </c:spPr>
          <c:marker>
            <c:symbol val="circle"/>
            <c:size val="11"/>
            <c:spPr>
              <a:solidFill>
                <a:schemeClr val="bg1"/>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DataFig6!$B$8:$B$46</c:f>
              <c:numCache>
                <c:formatCode>0.00%</c:formatCode>
                <c:ptCount val="39"/>
                <c:pt idx="0">
                  <c:v>9.3400003388524055E-3</c:v>
                </c:pt>
                <c:pt idx="1">
                  <c:v>1.0870000347495079E-2</c:v>
                </c:pt>
                <c:pt idx="2">
                  <c:v>1.0759999975562096E-2</c:v>
                </c:pt>
                <c:pt idx="3">
                  <c:v>9.6499994397163391E-3</c:v>
                </c:pt>
                <c:pt idx="4">
                  <c:v>1.0240000672638416E-2</c:v>
                </c:pt>
                <c:pt idx="5">
                  <c:v>1.3710000552237034E-2</c:v>
                </c:pt>
                <c:pt idx="6">
                  <c:v>1.2889999896287918E-2</c:v>
                </c:pt>
                <c:pt idx="7">
                  <c:v>1.4379999600350857E-2</c:v>
                </c:pt>
                <c:pt idx="8">
                  <c:v>1.3990000821650028E-2</c:v>
                </c:pt>
                <c:pt idx="9">
                  <c:v>1.4220000244677067E-2</c:v>
                </c:pt>
                <c:pt idx="10">
                  <c:v>1.408000010997057E-2</c:v>
                </c:pt>
                <c:pt idx="11">
                  <c:v>1.4589999802410603E-2</c:v>
                </c:pt>
                <c:pt idx="12">
                  <c:v>1.4969999901950359E-2</c:v>
                </c:pt>
                <c:pt idx="13">
                  <c:v>1.5859998762607574E-2</c:v>
                </c:pt>
                <c:pt idx="14">
                  <c:v>1.7519999295473099E-2</c:v>
                </c:pt>
                <c:pt idx="15">
                  <c:v>2.1110000088810921E-2</c:v>
                </c:pt>
                <c:pt idx="16">
                  <c:v>2.232000045478344E-2</c:v>
                </c:pt>
                <c:pt idx="17">
                  <c:v>2.8440000489354134E-2</c:v>
                </c:pt>
                <c:pt idx="18">
                  <c:v>3.0629999935626984E-2</c:v>
                </c:pt>
                <c:pt idx="19">
                  <c:v>2.4230001494288445E-2</c:v>
                </c:pt>
                <c:pt idx="20">
                  <c:v>2.2539999336004257E-2</c:v>
                </c:pt>
                <c:pt idx="21">
                  <c:v>2.3399999365210533E-2</c:v>
                </c:pt>
                <c:pt idx="22">
                  <c:v>2.1970000118017197E-2</c:v>
                </c:pt>
                <c:pt idx="23">
                  <c:v>2.1199999377131462E-2</c:v>
                </c:pt>
                <c:pt idx="24">
                  <c:v>2.17600017786026E-2</c:v>
                </c:pt>
                <c:pt idx="25">
                  <c:v>2.5849999859929085E-2</c:v>
                </c:pt>
                <c:pt idx="26">
                  <c:v>2.9470000416040421E-2</c:v>
                </c:pt>
                <c:pt idx="27">
                  <c:v>2.6089999824762344E-2</c:v>
                </c:pt>
                <c:pt idx="28">
                  <c:v>2.7170000597834587E-2</c:v>
                </c:pt>
                <c:pt idx="29">
                  <c:v>2.8970001265406609E-2</c:v>
                </c:pt>
                <c:pt idx="30">
                  <c:v>3.0589999631047249E-2</c:v>
                </c:pt>
                <c:pt idx="31">
                  <c:v>3.2329998910427094E-2</c:v>
                </c:pt>
                <c:pt idx="32">
                  <c:v>3.3099997788667679E-2</c:v>
                </c:pt>
                <c:pt idx="33">
                  <c:v>3.229999914765358E-2</c:v>
                </c:pt>
                <c:pt idx="34">
                  <c:v>3.1610000878572464E-2</c:v>
                </c:pt>
                <c:pt idx="35">
                  <c:v>3.2570000737905502E-2</c:v>
                </c:pt>
                <c:pt idx="36">
                  <c:v>3.2609999179840088E-2</c:v>
                </c:pt>
              </c:numCache>
            </c:numRef>
          </c:val>
          <c:smooth val="0"/>
          <c:extLst>
            <c:ext xmlns:c16="http://schemas.microsoft.com/office/drawing/2014/chart" uri="{C3380CC4-5D6E-409C-BE32-E72D297353CC}">
              <c16:uniqueId val="{00000000-1B3A-094D-AB68-BC3C94666A17}"/>
            </c:ext>
          </c:extLst>
        </c:ser>
        <c:dLbls>
          <c:showLegendKey val="0"/>
          <c:showVal val="0"/>
          <c:showCatName val="0"/>
          <c:showSerName val="0"/>
          <c:showPercent val="0"/>
          <c:showBubbleSize val="0"/>
        </c:dLbls>
        <c:marker val="1"/>
        <c:smooth val="0"/>
        <c:axId val="-2115963960"/>
        <c:axId val="-2115997464"/>
      </c:lineChart>
      <c:catAx>
        <c:axId val="-211596396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15997464"/>
        <c:crosses val="autoZero"/>
        <c:auto val="1"/>
        <c:lblAlgn val="ctr"/>
        <c:lblOffset val="100"/>
        <c:tickLblSkip val="4"/>
        <c:tickMarkSkip val="4"/>
        <c:noMultiLvlLbl val="0"/>
      </c:catAx>
      <c:valAx>
        <c:axId val="-2115997464"/>
        <c:scaling>
          <c:orientation val="minMax"/>
        </c:scaling>
        <c:delete val="0"/>
        <c:axPos val="l"/>
        <c:numFmt formatCode="0.0%" sourceLinked="0"/>
        <c:majorTickMark val="none"/>
        <c:minorTickMark val="none"/>
        <c:tickLblPos val="nextTo"/>
        <c:crossAx val="-2115963960"/>
        <c:crosses val="autoZero"/>
        <c:crossBetween val="between"/>
      </c:valAx>
    </c:plotArea>
    <c:plotVisOnly val="1"/>
    <c:dispBlanksAs val="span"/>
    <c:showDLblsOverMax val="0"/>
  </c:chart>
  <c:spPr>
    <a:ln>
      <a:noFill/>
    </a:ln>
  </c:spPr>
  <c:txPr>
    <a:bodyPr/>
    <a:lstStyle/>
    <a:p>
      <a:pPr>
        <a:defRPr sz="1800">
          <a:latin typeface="Palatino"/>
          <a:cs typeface="Palatino"/>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400" baseline="0"/>
              <a:t>Forbes 400 wealth share (% of US wealth)</a:t>
            </a:r>
            <a:endParaRPr lang="fr-FR" sz="1800"/>
          </a:p>
        </c:rich>
      </c:tx>
      <c:layout>
        <c:manualLayout>
          <c:xMode val="edge"/>
          <c:yMode val="edge"/>
          <c:x val="0.21527160370776399"/>
          <c:y val="0"/>
        </c:manualLayout>
      </c:layout>
      <c:overlay val="0"/>
    </c:title>
    <c:autoTitleDeleted val="0"/>
    <c:plotArea>
      <c:layout>
        <c:manualLayout>
          <c:layoutTarget val="inner"/>
          <c:xMode val="edge"/>
          <c:yMode val="edge"/>
          <c:x val="9.3666566995581194E-2"/>
          <c:y val="6.6725507350796798E-2"/>
          <c:w val="0.90145113299199697"/>
          <c:h val="0.81662272051708495"/>
        </c:manualLayout>
      </c:layout>
      <c:lineChart>
        <c:grouping val="standard"/>
        <c:varyColors val="0"/>
        <c:ser>
          <c:idx val="0"/>
          <c:order val="0"/>
          <c:spPr>
            <a:ln w="19050">
              <a:solidFill>
                <a:schemeClr val="tx1"/>
              </a:solidFill>
            </a:ln>
            <a:effectLst/>
          </c:spPr>
          <c:marker>
            <c:symbol val="circle"/>
            <c:size val="11"/>
            <c:spPr>
              <a:solidFill>
                <a:schemeClr val="bg1">
                  <a:lumMod val="75000"/>
                </a:schemeClr>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DataFig6!$C$8:$C$46</c:f>
              <c:numCache>
                <c:formatCode>0.00%</c:formatCode>
                <c:ptCount val="39"/>
                <c:pt idx="0">
                  <c:v>9.1099999845027924E-3</c:v>
                </c:pt>
                <c:pt idx="1">
                  <c:v>1.0350000113248825E-2</c:v>
                </c:pt>
                <c:pt idx="2">
                  <c:v>1.0019999928772449E-2</c:v>
                </c:pt>
                <c:pt idx="3">
                  <c:v>8.8099995627999306E-3</c:v>
                </c:pt>
                <c:pt idx="4">
                  <c:v>9.190000593662262E-3</c:v>
                </c:pt>
                <c:pt idx="5">
                  <c:v>1.2079999782145023E-2</c:v>
                </c:pt>
                <c:pt idx="6">
                  <c:v>1.1099999770522118E-2</c:v>
                </c:pt>
                <c:pt idx="7">
                  <c:v>1.2230000458657742E-2</c:v>
                </c:pt>
                <c:pt idx="8">
                  <c:v>1.1670000851154327E-2</c:v>
                </c:pt>
                <c:pt idx="9">
                  <c:v>1.1699999682605267E-2</c:v>
                </c:pt>
                <c:pt idx="10">
                  <c:v>1.1510000564157963E-2</c:v>
                </c:pt>
                <c:pt idx="11">
                  <c:v>1.1660000309348106E-2</c:v>
                </c:pt>
                <c:pt idx="12">
                  <c:v>1.1739999987185001E-2</c:v>
                </c:pt>
                <c:pt idx="13">
                  <c:v>1.2240000069141388E-2</c:v>
                </c:pt>
                <c:pt idx="14">
                  <c:v>1.3480000197887421E-2</c:v>
                </c:pt>
                <c:pt idx="15">
                  <c:v>1.5890000388026237E-2</c:v>
                </c:pt>
                <c:pt idx="16">
                  <c:v>1.6470000147819519E-2</c:v>
                </c:pt>
                <c:pt idx="17">
                  <c:v>2.1140001714229584E-2</c:v>
                </c:pt>
                <c:pt idx="18">
                  <c:v>2.2800000384449959E-2</c:v>
                </c:pt>
                <c:pt idx="19">
                  <c:v>1.7079999670386314E-2</c:v>
                </c:pt>
                <c:pt idx="20">
                  <c:v>1.5490000136196613E-2</c:v>
                </c:pt>
                <c:pt idx="21">
                  <c:v>1.5850000083446503E-2</c:v>
                </c:pt>
                <c:pt idx="22">
                  <c:v>1.5039999037981033E-2</c:v>
                </c:pt>
                <c:pt idx="23">
                  <c:v>1.4750000089406967E-2</c:v>
                </c:pt>
                <c:pt idx="24">
                  <c:v>1.4939999207854271E-2</c:v>
                </c:pt>
                <c:pt idx="25">
                  <c:v>1.786000095307827E-2</c:v>
                </c:pt>
                <c:pt idx="26">
                  <c:v>2.0029999315738678E-2</c:v>
                </c:pt>
                <c:pt idx="27">
                  <c:v>1.744999922811985E-2</c:v>
                </c:pt>
                <c:pt idx="28">
                  <c:v>1.7960000783205032E-2</c:v>
                </c:pt>
                <c:pt idx="29">
                  <c:v>1.8950000405311584E-2</c:v>
                </c:pt>
                <c:pt idx="30">
                  <c:v>1.9600000232458115E-2</c:v>
                </c:pt>
                <c:pt idx="31">
                  <c:v>2.0519999787211418E-2</c:v>
                </c:pt>
                <c:pt idx="32">
                  <c:v>2.0880000665783882E-2</c:v>
                </c:pt>
                <c:pt idx="33">
                  <c:v>2.020999975502491E-2</c:v>
                </c:pt>
                <c:pt idx="34">
                  <c:v>1.9629999995231628E-2</c:v>
                </c:pt>
                <c:pt idx="35">
                  <c:v>2.0039999857544899E-2</c:v>
                </c:pt>
                <c:pt idx="36">
                  <c:v>1.9550001248717308E-2</c:v>
                </c:pt>
              </c:numCache>
            </c:numRef>
          </c:val>
          <c:smooth val="0"/>
          <c:extLst>
            <c:ext xmlns:c16="http://schemas.microsoft.com/office/drawing/2014/chart" uri="{C3380CC4-5D6E-409C-BE32-E72D297353CC}">
              <c16:uniqueId val="{00000000-82A7-3246-A2D2-3649F8053599}"/>
            </c:ext>
          </c:extLst>
        </c:ser>
        <c:ser>
          <c:idx val="1"/>
          <c:order val="1"/>
          <c:spPr>
            <a:ln w="19050">
              <a:solidFill>
                <a:schemeClr val="tx1"/>
              </a:solidFill>
            </a:ln>
            <a:effectLst/>
          </c:spPr>
          <c:marker>
            <c:symbol val="circle"/>
            <c:size val="11"/>
            <c:spPr>
              <a:solidFill>
                <a:schemeClr val="bg1"/>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DataFig6!$B$8:$B$46</c:f>
              <c:numCache>
                <c:formatCode>0.00%</c:formatCode>
                <c:ptCount val="39"/>
                <c:pt idx="0">
                  <c:v>9.3400003388524055E-3</c:v>
                </c:pt>
                <c:pt idx="1">
                  <c:v>1.0870000347495079E-2</c:v>
                </c:pt>
                <c:pt idx="2">
                  <c:v>1.0759999975562096E-2</c:v>
                </c:pt>
                <c:pt idx="3">
                  <c:v>9.6499994397163391E-3</c:v>
                </c:pt>
                <c:pt idx="4">
                  <c:v>1.0240000672638416E-2</c:v>
                </c:pt>
                <c:pt idx="5">
                  <c:v>1.3710000552237034E-2</c:v>
                </c:pt>
                <c:pt idx="6">
                  <c:v>1.2889999896287918E-2</c:v>
                </c:pt>
                <c:pt idx="7">
                  <c:v>1.4379999600350857E-2</c:v>
                </c:pt>
                <c:pt idx="8">
                  <c:v>1.3990000821650028E-2</c:v>
                </c:pt>
                <c:pt idx="9">
                  <c:v>1.4220000244677067E-2</c:v>
                </c:pt>
                <c:pt idx="10">
                  <c:v>1.408000010997057E-2</c:v>
                </c:pt>
                <c:pt idx="11">
                  <c:v>1.4589999802410603E-2</c:v>
                </c:pt>
                <c:pt idx="12">
                  <c:v>1.4969999901950359E-2</c:v>
                </c:pt>
                <c:pt idx="13">
                  <c:v>1.5859998762607574E-2</c:v>
                </c:pt>
                <c:pt idx="14">
                  <c:v>1.7519999295473099E-2</c:v>
                </c:pt>
                <c:pt idx="15">
                  <c:v>2.1110000088810921E-2</c:v>
                </c:pt>
                <c:pt idx="16">
                  <c:v>2.232000045478344E-2</c:v>
                </c:pt>
                <c:pt idx="17">
                  <c:v>2.8440000489354134E-2</c:v>
                </c:pt>
                <c:pt idx="18">
                  <c:v>3.0629999935626984E-2</c:v>
                </c:pt>
                <c:pt idx="19">
                  <c:v>2.4230001494288445E-2</c:v>
                </c:pt>
                <c:pt idx="20">
                  <c:v>2.2539999336004257E-2</c:v>
                </c:pt>
                <c:pt idx="21">
                  <c:v>2.3399999365210533E-2</c:v>
                </c:pt>
                <c:pt idx="22">
                  <c:v>2.1970000118017197E-2</c:v>
                </c:pt>
                <c:pt idx="23">
                  <c:v>2.1199999377131462E-2</c:v>
                </c:pt>
                <c:pt idx="24">
                  <c:v>2.17600017786026E-2</c:v>
                </c:pt>
                <c:pt idx="25">
                  <c:v>2.5849999859929085E-2</c:v>
                </c:pt>
                <c:pt idx="26">
                  <c:v>2.9470000416040421E-2</c:v>
                </c:pt>
                <c:pt idx="27">
                  <c:v>2.6089999824762344E-2</c:v>
                </c:pt>
                <c:pt idx="28">
                  <c:v>2.7170000597834587E-2</c:v>
                </c:pt>
                <c:pt idx="29">
                  <c:v>2.8970001265406609E-2</c:v>
                </c:pt>
                <c:pt idx="30">
                  <c:v>3.0589999631047249E-2</c:v>
                </c:pt>
                <c:pt idx="31">
                  <c:v>3.2329998910427094E-2</c:v>
                </c:pt>
                <c:pt idx="32">
                  <c:v>3.3099997788667679E-2</c:v>
                </c:pt>
                <c:pt idx="33">
                  <c:v>3.229999914765358E-2</c:v>
                </c:pt>
                <c:pt idx="34">
                  <c:v>3.1610000878572464E-2</c:v>
                </c:pt>
                <c:pt idx="35">
                  <c:v>3.2570000737905502E-2</c:v>
                </c:pt>
                <c:pt idx="36">
                  <c:v>3.2609999179840088E-2</c:v>
                </c:pt>
              </c:numCache>
            </c:numRef>
          </c:val>
          <c:smooth val="0"/>
          <c:extLst>
            <c:ext xmlns:c16="http://schemas.microsoft.com/office/drawing/2014/chart" uri="{C3380CC4-5D6E-409C-BE32-E72D297353CC}">
              <c16:uniqueId val="{00000001-82A7-3246-A2D2-3649F8053599}"/>
            </c:ext>
          </c:extLst>
        </c:ser>
        <c:dLbls>
          <c:showLegendKey val="0"/>
          <c:showVal val="0"/>
          <c:showCatName val="0"/>
          <c:showSerName val="0"/>
          <c:showPercent val="0"/>
          <c:showBubbleSize val="0"/>
        </c:dLbls>
        <c:marker val="1"/>
        <c:smooth val="0"/>
        <c:axId val="-2107266792"/>
        <c:axId val="-2106695672"/>
      </c:lineChart>
      <c:catAx>
        <c:axId val="-2107266792"/>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06695672"/>
        <c:crosses val="autoZero"/>
        <c:auto val="1"/>
        <c:lblAlgn val="ctr"/>
        <c:lblOffset val="100"/>
        <c:tickLblSkip val="4"/>
        <c:tickMarkSkip val="4"/>
        <c:noMultiLvlLbl val="0"/>
      </c:catAx>
      <c:valAx>
        <c:axId val="-2106695672"/>
        <c:scaling>
          <c:orientation val="minMax"/>
        </c:scaling>
        <c:delete val="0"/>
        <c:axPos val="l"/>
        <c:numFmt formatCode="0.0%" sourceLinked="0"/>
        <c:majorTickMark val="none"/>
        <c:minorTickMark val="none"/>
        <c:tickLblPos val="nextTo"/>
        <c:crossAx val="-2107266792"/>
        <c:crosses val="autoZero"/>
        <c:crossBetween val="between"/>
      </c:valAx>
    </c:plotArea>
    <c:plotVisOnly val="1"/>
    <c:dispBlanksAs val="span"/>
    <c:showDLblsOverMax val="0"/>
  </c:chart>
  <c:spPr>
    <a:ln>
      <a:noFill/>
    </a:ln>
  </c:spPr>
  <c:txPr>
    <a:bodyPr/>
    <a:lstStyle/>
    <a:p>
      <a:pPr>
        <a:defRPr sz="1800">
          <a:latin typeface="Palatino"/>
          <a:cs typeface="Palatino"/>
        </a:defRPr>
      </a:pPr>
      <a:endParaRPr lang="en-US"/>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400" baseline="0"/>
              <a:t>Forbes 400 wealth share (% of US wealth)</a:t>
            </a:r>
            <a:endParaRPr lang="fr-FR" sz="1800"/>
          </a:p>
        </c:rich>
      </c:tx>
      <c:layout>
        <c:manualLayout>
          <c:xMode val="edge"/>
          <c:yMode val="edge"/>
          <c:x val="0.21527160370776399"/>
          <c:y val="0"/>
        </c:manualLayout>
      </c:layout>
      <c:overlay val="0"/>
    </c:title>
    <c:autoTitleDeleted val="0"/>
    <c:plotArea>
      <c:layout>
        <c:manualLayout>
          <c:layoutTarget val="inner"/>
          <c:xMode val="edge"/>
          <c:yMode val="edge"/>
          <c:x val="9.3666566995581194E-2"/>
          <c:y val="6.6725507350796798E-2"/>
          <c:w val="0.90145113299199697"/>
          <c:h val="0.81662272051708495"/>
        </c:manualLayout>
      </c:layout>
      <c:lineChart>
        <c:grouping val="standard"/>
        <c:varyColors val="0"/>
        <c:ser>
          <c:idx val="2"/>
          <c:order val="0"/>
          <c:spPr>
            <a:ln w="19050">
              <a:solidFill>
                <a:schemeClr val="tx1"/>
              </a:solidFill>
            </a:ln>
            <a:effectLst/>
          </c:spPr>
          <c:marker>
            <c:symbol val="circle"/>
            <c:size val="11"/>
            <c:spPr>
              <a:solidFill>
                <a:schemeClr val="tx1">
                  <a:lumMod val="50000"/>
                  <a:lumOff val="50000"/>
                </a:schemeClr>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DataFig6!$D$8:$D$46</c:f>
              <c:numCache>
                <c:formatCode>0.00%</c:formatCode>
                <c:ptCount val="39"/>
                <c:pt idx="0">
                  <c:v>8.8999997824430466E-3</c:v>
                </c:pt>
                <c:pt idx="1">
                  <c:v>9.9200000986456871E-3</c:v>
                </c:pt>
                <c:pt idx="2">
                  <c:v>9.4200000166893005E-3</c:v>
                </c:pt>
                <c:pt idx="3">
                  <c:v>8.229999803006649E-3</c:v>
                </c:pt>
                <c:pt idx="4">
                  <c:v>8.4699997678399086E-3</c:v>
                </c:pt>
                <c:pt idx="5">
                  <c:v>1.0980000719428062E-2</c:v>
                </c:pt>
                <c:pt idx="6">
                  <c:v>9.9200000986456871E-3</c:v>
                </c:pt>
                <c:pt idx="7">
                  <c:v>1.0859999805688858E-2</c:v>
                </c:pt>
                <c:pt idx="8">
                  <c:v>1.0209999978542328E-2</c:v>
                </c:pt>
                <c:pt idx="9">
                  <c:v>1.0110000148415565E-2</c:v>
                </c:pt>
                <c:pt idx="10">
                  <c:v>9.9099995568394661E-3</c:v>
                </c:pt>
                <c:pt idx="11">
                  <c:v>9.8599996417760849E-3</c:v>
                </c:pt>
                <c:pt idx="12">
                  <c:v>9.7899995744228363E-3</c:v>
                </c:pt>
                <c:pt idx="13">
                  <c:v>1.0080000385642052E-2</c:v>
                </c:pt>
                <c:pt idx="14">
                  <c:v>1.1119999922811985E-2</c:v>
                </c:pt>
                <c:pt idx="15">
                  <c:v>1.2790000066161156E-2</c:v>
                </c:pt>
                <c:pt idx="16">
                  <c:v>1.2949999421834946E-2</c:v>
                </c:pt>
                <c:pt idx="17">
                  <c:v>1.664000004529953E-2</c:v>
                </c:pt>
                <c:pt idx="18">
                  <c:v>1.802000030875206E-2</c:v>
                </c:pt>
                <c:pt idx="19">
                  <c:v>1.2880000285804272E-2</c:v>
                </c:pt>
                <c:pt idx="20">
                  <c:v>1.1440000496804714E-2</c:v>
                </c:pt>
                <c:pt idx="21">
                  <c:v>1.1579999700188637E-2</c:v>
                </c:pt>
                <c:pt idx="22">
                  <c:v>1.1230000294744968E-2</c:v>
                </c:pt>
                <c:pt idx="23">
                  <c:v>1.1309999972581863E-2</c:v>
                </c:pt>
                <c:pt idx="24">
                  <c:v>1.1419999413192272E-2</c:v>
                </c:pt>
                <c:pt idx="25">
                  <c:v>1.3819999992847443E-2</c:v>
                </c:pt>
                <c:pt idx="26">
                  <c:v>1.5290000475943089E-2</c:v>
                </c:pt>
                <c:pt idx="27">
                  <c:v>1.3099999167025089E-2</c:v>
                </c:pt>
                <c:pt idx="28">
                  <c:v>1.3359999284148216E-2</c:v>
                </c:pt>
                <c:pt idx="29">
                  <c:v>1.3980000279843807E-2</c:v>
                </c:pt>
                <c:pt idx="30">
                  <c:v>1.4190000481903553E-2</c:v>
                </c:pt>
                <c:pt idx="31">
                  <c:v>1.4730000868439674E-2</c:v>
                </c:pt>
                <c:pt idx="32">
                  <c:v>1.4910000376403332E-2</c:v>
                </c:pt>
                <c:pt idx="33">
                  <c:v>1.4379999600350857E-2</c:v>
                </c:pt>
                <c:pt idx="34">
                  <c:v>1.3860000297427177E-2</c:v>
                </c:pt>
                <c:pt idx="35">
                  <c:v>1.4059999957680702E-2</c:v>
                </c:pt>
                <c:pt idx="36">
                  <c:v>1.3369999825954437E-2</c:v>
                </c:pt>
              </c:numCache>
            </c:numRef>
          </c:val>
          <c:smooth val="0"/>
          <c:extLst>
            <c:ext xmlns:c16="http://schemas.microsoft.com/office/drawing/2014/chart" uri="{C3380CC4-5D6E-409C-BE32-E72D297353CC}">
              <c16:uniqueId val="{00000000-A3C9-E246-9EE6-BAF949A90365}"/>
            </c:ext>
          </c:extLst>
        </c:ser>
        <c:ser>
          <c:idx val="0"/>
          <c:order val="1"/>
          <c:spPr>
            <a:ln w="19050">
              <a:solidFill>
                <a:schemeClr val="tx1"/>
              </a:solidFill>
            </a:ln>
            <a:effectLst/>
          </c:spPr>
          <c:marker>
            <c:symbol val="circle"/>
            <c:size val="11"/>
            <c:spPr>
              <a:solidFill>
                <a:schemeClr val="bg1">
                  <a:lumMod val="75000"/>
                </a:schemeClr>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DataFig6!$C$8:$C$46</c:f>
              <c:numCache>
                <c:formatCode>0.00%</c:formatCode>
                <c:ptCount val="39"/>
                <c:pt idx="0">
                  <c:v>9.1099999845027924E-3</c:v>
                </c:pt>
                <c:pt idx="1">
                  <c:v>1.0350000113248825E-2</c:v>
                </c:pt>
                <c:pt idx="2">
                  <c:v>1.0019999928772449E-2</c:v>
                </c:pt>
                <c:pt idx="3">
                  <c:v>8.8099995627999306E-3</c:v>
                </c:pt>
                <c:pt idx="4">
                  <c:v>9.190000593662262E-3</c:v>
                </c:pt>
                <c:pt idx="5">
                  <c:v>1.2079999782145023E-2</c:v>
                </c:pt>
                <c:pt idx="6">
                  <c:v>1.1099999770522118E-2</c:v>
                </c:pt>
                <c:pt idx="7">
                  <c:v>1.2230000458657742E-2</c:v>
                </c:pt>
                <c:pt idx="8">
                  <c:v>1.1670000851154327E-2</c:v>
                </c:pt>
                <c:pt idx="9">
                  <c:v>1.1699999682605267E-2</c:v>
                </c:pt>
                <c:pt idx="10">
                  <c:v>1.1510000564157963E-2</c:v>
                </c:pt>
                <c:pt idx="11">
                  <c:v>1.1660000309348106E-2</c:v>
                </c:pt>
                <c:pt idx="12">
                  <c:v>1.1739999987185001E-2</c:v>
                </c:pt>
                <c:pt idx="13">
                  <c:v>1.2240000069141388E-2</c:v>
                </c:pt>
                <c:pt idx="14">
                  <c:v>1.3480000197887421E-2</c:v>
                </c:pt>
                <c:pt idx="15">
                  <c:v>1.5890000388026237E-2</c:v>
                </c:pt>
                <c:pt idx="16">
                  <c:v>1.6470000147819519E-2</c:v>
                </c:pt>
                <c:pt idx="17">
                  <c:v>2.1140001714229584E-2</c:v>
                </c:pt>
                <c:pt idx="18">
                  <c:v>2.2800000384449959E-2</c:v>
                </c:pt>
                <c:pt idx="19">
                  <c:v>1.7079999670386314E-2</c:v>
                </c:pt>
                <c:pt idx="20">
                  <c:v>1.5490000136196613E-2</c:v>
                </c:pt>
                <c:pt idx="21">
                  <c:v>1.5850000083446503E-2</c:v>
                </c:pt>
                <c:pt idx="22">
                  <c:v>1.5039999037981033E-2</c:v>
                </c:pt>
                <c:pt idx="23">
                  <c:v>1.4750000089406967E-2</c:v>
                </c:pt>
                <c:pt idx="24">
                  <c:v>1.4939999207854271E-2</c:v>
                </c:pt>
                <c:pt idx="25">
                  <c:v>1.786000095307827E-2</c:v>
                </c:pt>
                <c:pt idx="26">
                  <c:v>2.0029999315738678E-2</c:v>
                </c:pt>
                <c:pt idx="27">
                  <c:v>1.744999922811985E-2</c:v>
                </c:pt>
                <c:pt idx="28">
                  <c:v>1.7960000783205032E-2</c:v>
                </c:pt>
                <c:pt idx="29">
                  <c:v>1.8950000405311584E-2</c:v>
                </c:pt>
                <c:pt idx="30">
                  <c:v>1.9600000232458115E-2</c:v>
                </c:pt>
                <c:pt idx="31">
                  <c:v>2.0519999787211418E-2</c:v>
                </c:pt>
                <c:pt idx="32">
                  <c:v>2.0880000665783882E-2</c:v>
                </c:pt>
                <c:pt idx="33">
                  <c:v>2.020999975502491E-2</c:v>
                </c:pt>
                <c:pt idx="34">
                  <c:v>1.9629999995231628E-2</c:v>
                </c:pt>
                <c:pt idx="35">
                  <c:v>2.0039999857544899E-2</c:v>
                </c:pt>
                <c:pt idx="36">
                  <c:v>1.9550001248717308E-2</c:v>
                </c:pt>
              </c:numCache>
            </c:numRef>
          </c:val>
          <c:smooth val="0"/>
          <c:extLst>
            <c:ext xmlns:c16="http://schemas.microsoft.com/office/drawing/2014/chart" uri="{C3380CC4-5D6E-409C-BE32-E72D297353CC}">
              <c16:uniqueId val="{00000001-A3C9-E246-9EE6-BAF949A90365}"/>
            </c:ext>
          </c:extLst>
        </c:ser>
        <c:ser>
          <c:idx val="1"/>
          <c:order val="2"/>
          <c:spPr>
            <a:ln w="19050">
              <a:solidFill>
                <a:schemeClr val="tx1"/>
              </a:solidFill>
            </a:ln>
            <a:effectLst/>
          </c:spPr>
          <c:marker>
            <c:symbol val="circle"/>
            <c:size val="11"/>
            <c:spPr>
              <a:solidFill>
                <a:schemeClr val="bg1"/>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DataFig6!$B$8:$B$46</c:f>
              <c:numCache>
                <c:formatCode>0.00%</c:formatCode>
                <c:ptCount val="39"/>
                <c:pt idx="0">
                  <c:v>9.3400003388524055E-3</c:v>
                </c:pt>
                <c:pt idx="1">
                  <c:v>1.0870000347495079E-2</c:v>
                </c:pt>
                <c:pt idx="2">
                  <c:v>1.0759999975562096E-2</c:v>
                </c:pt>
                <c:pt idx="3">
                  <c:v>9.6499994397163391E-3</c:v>
                </c:pt>
                <c:pt idx="4">
                  <c:v>1.0240000672638416E-2</c:v>
                </c:pt>
                <c:pt idx="5">
                  <c:v>1.3710000552237034E-2</c:v>
                </c:pt>
                <c:pt idx="6">
                  <c:v>1.2889999896287918E-2</c:v>
                </c:pt>
                <c:pt idx="7">
                  <c:v>1.4379999600350857E-2</c:v>
                </c:pt>
                <c:pt idx="8">
                  <c:v>1.3990000821650028E-2</c:v>
                </c:pt>
                <c:pt idx="9">
                  <c:v>1.4220000244677067E-2</c:v>
                </c:pt>
                <c:pt idx="10">
                  <c:v>1.408000010997057E-2</c:v>
                </c:pt>
                <c:pt idx="11">
                  <c:v>1.4589999802410603E-2</c:v>
                </c:pt>
                <c:pt idx="12">
                  <c:v>1.4969999901950359E-2</c:v>
                </c:pt>
                <c:pt idx="13">
                  <c:v>1.5859998762607574E-2</c:v>
                </c:pt>
                <c:pt idx="14">
                  <c:v>1.7519999295473099E-2</c:v>
                </c:pt>
                <c:pt idx="15">
                  <c:v>2.1110000088810921E-2</c:v>
                </c:pt>
                <c:pt idx="16">
                  <c:v>2.232000045478344E-2</c:v>
                </c:pt>
                <c:pt idx="17">
                  <c:v>2.8440000489354134E-2</c:v>
                </c:pt>
                <c:pt idx="18">
                  <c:v>3.0629999935626984E-2</c:v>
                </c:pt>
                <c:pt idx="19">
                  <c:v>2.4230001494288445E-2</c:v>
                </c:pt>
                <c:pt idx="20">
                  <c:v>2.2539999336004257E-2</c:v>
                </c:pt>
                <c:pt idx="21">
                  <c:v>2.3399999365210533E-2</c:v>
                </c:pt>
                <c:pt idx="22">
                  <c:v>2.1970000118017197E-2</c:v>
                </c:pt>
                <c:pt idx="23">
                  <c:v>2.1199999377131462E-2</c:v>
                </c:pt>
                <c:pt idx="24">
                  <c:v>2.17600017786026E-2</c:v>
                </c:pt>
                <c:pt idx="25">
                  <c:v>2.5849999859929085E-2</c:v>
                </c:pt>
                <c:pt idx="26">
                  <c:v>2.9470000416040421E-2</c:v>
                </c:pt>
                <c:pt idx="27">
                  <c:v>2.6089999824762344E-2</c:v>
                </c:pt>
                <c:pt idx="28">
                  <c:v>2.7170000597834587E-2</c:v>
                </c:pt>
                <c:pt idx="29">
                  <c:v>2.8970001265406609E-2</c:v>
                </c:pt>
                <c:pt idx="30">
                  <c:v>3.0589999631047249E-2</c:v>
                </c:pt>
                <c:pt idx="31">
                  <c:v>3.2329998910427094E-2</c:v>
                </c:pt>
                <c:pt idx="32">
                  <c:v>3.3099997788667679E-2</c:v>
                </c:pt>
                <c:pt idx="33">
                  <c:v>3.229999914765358E-2</c:v>
                </c:pt>
                <c:pt idx="34">
                  <c:v>3.1610000878572464E-2</c:v>
                </c:pt>
                <c:pt idx="35">
                  <c:v>3.2570000737905502E-2</c:v>
                </c:pt>
                <c:pt idx="36">
                  <c:v>3.2609999179840088E-2</c:v>
                </c:pt>
              </c:numCache>
            </c:numRef>
          </c:val>
          <c:smooth val="0"/>
          <c:extLst>
            <c:ext xmlns:c16="http://schemas.microsoft.com/office/drawing/2014/chart" uri="{C3380CC4-5D6E-409C-BE32-E72D297353CC}">
              <c16:uniqueId val="{00000002-A3C9-E246-9EE6-BAF949A90365}"/>
            </c:ext>
          </c:extLst>
        </c:ser>
        <c:dLbls>
          <c:showLegendKey val="0"/>
          <c:showVal val="0"/>
          <c:showCatName val="0"/>
          <c:showSerName val="0"/>
          <c:showPercent val="0"/>
          <c:showBubbleSize val="0"/>
        </c:dLbls>
        <c:marker val="1"/>
        <c:smooth val="0"/>
        <c:axId val="-2108033496"/>
        <c:axId val="-2108051480"/>
      </c:lineChart>
      <c:catAx>
        <c:axId val="-210803349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08051480"/>
        <c:crosses val="autoZero"/>
        <c:auto val="1"/>
        <c:lblAlgn val="ctr"/>
        <c:lblOffset val="100"/>
        <c:tickLblSkip val="4"/>
        <c:tickMarkSkip val="4"/>
        <c:noMultiLvlLbl val="0"/>
      </c:catAx>
      <c:valAx>
        <c:axId val="-2108051480"/>
        <c:scaling>
          <c:orientation val="minMax"/>
        </c:scaling>
        <c:delete val="0"/>
        <c:axPos val="l"/>
        <c:numFmt formatCode="0.0%" sourceLinked="0"/>
        <c:majorTickMark val="none"/>
        <c:minorTickMark val="none"/>
        <c:tickLblPos val="nextTo"/>
        <c:crossAx val="-2108033496"/>
        <c:crosses val="autoZero"/>
        <c:crossBetween val="between"/>
      </c:valAx>
    </c:plotArea>
    <c:plotVisOnly val="1"/>
    <c:dispBlanksAs val="span"/>
    <c:showDLblsOverMax val="0"/>
  </c:chart>
  <c:spPr>
    <a:ln>
      <a:noFill/>
    </a:ln>
  </c:spPr>
  <c:txPr>
    <a:bodyPr/>
    <a:lstStyle/>
    <a:p>
      <a:pPr>
        <a:defRPr sz="1800">
          <a:latin typeface="Palatino"/>
          <a:cs typeface="Palatino"/>
        </a:defRPr>
      </a:pPr>
      <a:endParaRPr lang="en-US"/>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400" baseline="0"/>
              <a:t>Forbes 400 wealth share (% of US wealth)</a:t>
            </a:r>
            <a:endParaRPr lang="fr-FR" sz="1800"/>
          </a:p>
        </c:rich>
      </c:tx>
      <c:layout>
        <c:manualLayout>
          <c:xMode val="edge"/>
          <c:yMode val="edge"/>
          <c:x val="0.21527160370776399"/>
          <c:y val="0"/>
        </c:manualLayout>
      </c:layout>
      <c:overlay val="0"/>
    </c:title>
    <c:autoTitleDeleted val="0"/>
    <c:plotArea>
      <c:layout>
        <c:manualLayout>
          <c:layoutTarget val="inner"/>
          <c:xMode val="edge"/>
          <c:yMode val="edge"/>
          <c:x val="9.3666566995581194E-2"/>
          <c:y val="6.6725507350796798E-2"/>
          <c:w val="0.90145113299199697"/>
          <c:h val="0.81662272051708495"/>
        </c:manualLayout>
      </c:layout>
      <c:lineChart>
        <c:grouping val="standard"/>
        <c:varyColors val="0"/>
        <c:ser>
          <c:idx val="2"/>
          <c:order val="0"/>
          <c:spPr>
            <a:ln w="19050">
              <a:solidFill>
                <a:schemeClr val="tx1"/>
              </a:solidFill>
            </a:ln>
            <a:effectLst/>
          </c:spPr>
          <c:marker>
            <c:symbol val="circle"/>
            <c:size val="11"/>
            <c:spPr>
              <a:solidFill>
                <a:schemeClr val="tx1"/>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DataFig6!$E$8:$E$46</c:f>
              <c:numCache>
                <c:formatCode>0.00%</c:formatCode>
                <c:ptCount val="39"/>
                <c:pt idx="0">
                  <c:v>8.7400004267692566E-3</c:v>
                </c:pt>
                <c:pt idx="1">
                  <c:v>9.5800003036856651E-3</c:v>
                </c:pt>
                <c:pt idx="2">
                  <c:v>8.9400000870227814E-3</c:v>
                </c:pt>
                <c:pt idx="3">
                  <c:v>7.7399997971951962E-3</c:v>
                </c:pt>
                <c:pt idx="4">
                  <c:v>7.890000008046627E-3</c:v>
                </c:pt>
                <c:pt idx="5">
                  <c:v>1.0080000385642052E-2</c:v>
                </c:pt>
                <c:pt idx="6">
                  <c:v>8.9900000020861626E-3</c:v>
                </c:pt>
                <c:pt idx="7">
                  <c:v>9.7799999639391899E-3</c:v>
                </c:pt>
                <c:pt idx="8">
                  <c:v>9.100000374019146E-3</c:v>
                </c:pt>
                <c:pt idx="9">
                  <c:v>8.9400000870227814E-3</c:v>
                </c:pt>
                <c:pt idx="10">
                  <c:v>8.7799998000264168E-3</c:v>
                </c:pt>
                <c:pt idx="11">
                  <c:v>8.6099999025464058E-3</c:v>
                </c:pt>
                <c:pt idx="12">
                  <c:v>8.4800003096461296E-3</c:v>
                </c:pt>
                <c:pt idx="13">
                  <c:v>8.659999817609787E-3</c:v>
                </c:pt>
                <c:pt idx="14">
                  <c:v>9.5699997618794441E-3</c:v>
                </c:pt>
                <c:pt idx="15">
                  <c:v>1.080000028014183E-2</c:v>
                </c:pt>
                <c:pt idx="16">
                  <c:v>1.0729999281466007E-2</c:v>
                </c:pt>
                <c:pt idx="17">
                  <c:v>1.3839999213814735E-2</c:v>
                </c:pt>
                <c:pt idx="18">
                  <c:v>1.5049999579787254E-2</c:v>
                </c:pt>
                <c:pt idx="19">
                  <c:v>1.039000041782856E-2</c:v>
                </c:pt>
                <c:pt idx="20">
                  <c:v>9.180000051856041E-3</c:v>
                </c:pt>
                <c:pt idx="21">
                  <c:v>9.2599997296929359E-3</c:v>
                </c:pt>
                <c:pt idx="22">
                  <c:v>9.180000051856041E-3</c:v>
                </c:pt>
                <c:pt idx="23">
                  <c:v>9.4599993899464607E-3</c:v>
                </c:pt>
                <c:pt idx="24">
                  <c:v>9.5300003886222839E-3</c:v>
                </c:pt>
                <c:pt idx="25">
                  <c:v>1.1610000394284725E-2</c:v>
                </c:pt>
                <c:pt idx="26">
                  <c:v>1.2710000388324261E-2</c:v>
                </c:pt>
                <c:pt idx="27">
                  <c:v>1.0750000365078449E-2</c:v>
                </c:pt>
                <c:pt idx="28">
                  <c:v>1.0870000347495079E-2</c:v>
                </c:pt>
                <c:pt idx="29">
                  <c:v>1.128000020980835E-2</c:v>
                </c:pt>
                <c:pt idx="30">
                  <c:v>1.1309999972581863E-2</c:v>
                </c:pt>
                <c:pt idx="31">
                  <c:v>1.1649999767541885E-2</c:v>
                </c:pt>
                <c:pt idx="32">
                  <c:v>1.1749999597668648E-2</c:v>
                </c:pt>
                <c:pt idx="33">
                  <c:v>1.1300000362098217E-2</c:v>
                </c:pt>
                <c:pt idx="34">
                  <c:v>1.08800008893013E-2</c:v>
                </c:pt>
                <c:pt idx="35">
                  <c:v>1.1009999550879002E-2</c:v>
                </c:pt>
                <c:pt idx="36">
                  <c:v>1.030999980866909E-2</c:v>
                </c:pt>
              </c:numCache>
            </c:numRef>
          </c:val>
          <c:smooth val="0"/>
          <c:extLst>
            <c:ext xmlns:c16="http://schemas.microsoft.com/office/drawing/2014/chart" uri="{C3380CC4-5D6E-409C-BE32-E72D297353CC}">
              <c16:uniqueId val="{00000000-5245-B44C-B17D-EE6543628C4B}"/>
            </c:ext>
          </c:extLst>
        </c:ser>
        <c:ser>
          <c:idx val="0"/>
          <c:order val="1"/>
          <c:spPr>
            <a:ln w="19050">
              <a:solidFill>
                <a:schemeClr val="tx1"/>
              </a:solidFill>
            </a:ln>
            <a:effectLst/>
          </c:spPr>
          <c:marker>
            <c:symbol val="circle"/>
            <c:size val="11"/>
            <c:spPr>
              <a:solidFill>
                <a:schemeClr val="bg1">
                  <a:lumMod val="75000"/>
                </a:schemeClr>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DataFig6!$C$8:$C$46</c:f>
              <c:numCache>
                <c:formatCode>0.00%</c:formatCode>
                <c:ptCount val="39"/>
                <c:pt idx="0">
                  <c:v>9.1099999845027924E-3</c:v>
                </c:pt>
                <c:pt idx="1">
                  <c:v>1.0350000113248825E-2</c:v>
                </c:pt>
                <c:pt idx="2">
                  <c:v>1.0019999928772449E-2</c:v>
                </c:pt>
                <c:pt idx="3">
                  <c:v>8.8099995627999306E-3</c:v>
                </c:pt>
                <c:pt idx="4">
                  <c:v>9.190000593662262E-3</c:v>
                </c:pt>
                <c:pt idx="5">
                  <c:v>1.2079999782145023E-2</c:v>
                </c:pt>
                <c:pt idx="6">
                  <c:v>1.1099999770522118E-2</c:v>
                </c:pt>
                <c:pt idx="7">
                  <c:v>1.2230000458657742E-2</c:v>
                </c:pt>
                <c:pt idx="8">
                  <c:v>1.1670000851154327E-2</c:v>
                </c:pt>
                <c:pt idx="9">
                  <c:v>1.1699999682605267E-2</c:v>
                </c:pt>
                <c:pt idx="10">
                  <c:v>1.1510000564157963E-2</c:v>
                </c:pt>
                <c:pt idx="11">
                  <c:v>1.1660000309348106E-2</c:v>
                </c:pt>
                <c:pt idx="12">
                  <c:v>1.1739999987185001E-2</c:v>
                </c:pt>
                <c:pt idx="13">
                  <c:v>1.2240000069141388E-2</c:v>
                </c:pt>
                <c:pt idx="14">
                  <c:v>1.3480000197887421E-2</c:v>
                </c:pt>
                <c:pt idx="15">
                  <c:v>1.5890000388026237E-2</c:v>
                </c:pt>
                <c:pt idx="16">
                  <c:v>1.6470000147819519E-2</c:v>
                </c:pt>
                <c:pt idx="17">
                  <c:v>2.1140001714229584E-2</c:v>
                </c:pt>
                <c:pt idx="18">
                  <c:v>2.2800000384449959E-2</c:v>
                </c:pt>
                <c:pt idx="19">
                  <c:v>1.7079999670386314E-2</c:v>
                </c:pt>
                <c:pt idx="20">
                  <c:v>1.5490000136196613E-2</c:v>
                </c:pt>
                <c:pt idx="21">
                  <c:v>1.5850000083446503E-2</c:v>
                </c:pt>
                <c:pt idx="22">
                  <c:v>1.5039999037981033E-2</c:v>
                </c:pt>
                <c:pt idx="23">
                  <c:v>1.4750000089406967E-2</c:v>
                </c:pt>
                <c:pt idx="24">
                  <c:v>1.4939999207854271E-2</c:v>
                </c:pt>
                <c:pt idx="25">
                  <c:v>1.786000095307827E-2</c:v>
                </c:pt>
                <c:pt idx="26">
                  <c:v>2.0029999315738678E-2</c:v>
                </c:pt>
                <c:pt idx="27">
                  <c:v>1.744999922811985E-2</c:v>
                </c:pt>
                <c:pt idx="28">
                  <c:v>1.7960000783205032E-2</c:v>
                </c:pt>
                <c:pt idx="29">
                  <c:v>1.8950000405311584E-2</c:v>
                </c:pt>
                <c:pt idx="30">
                  <c:v>1.9600000232458115E-2</c:v>
                </c:pt>
                <c:pt idx="31">
                  <c:v>2.0519999787211418E-2</c:v>
                </c:pt>
                <c:pt idx="32">
                  <c:v>2.0880000665783882E-2</c:v>
                </c:pt>
                <c:pt idx="33">
                  <c:v>2.020999975502491E-2</c:v>
                </c:pt>
                <c:pt idx="34">
                  <c:v>1.9629999995231628E-2</c:v>
                </c:pt>
                <c:pt idx="35">
                  <c:v>2.0039999857544899E-2</c:v>
                </c:pt>
                <c:pt idx="36">
                  <c:v>1.9550001248717308E-2</c:v>
                </c:pt>
              </c:numCache>
            </c:numRef>
          </c:val>
          <c:smooth val="0"/>
          <c:extLst>
            <c:ext xmlns:c16="http://schemas.microsoft.com/office/drawing/2014/chart" uri="{C3380CC4-5D6E-409C-BE32-E72D297353CC}">
              <c16:uniqueId val="{00000001-5245-B44C-B17D-EE6543628C4B}"/>
            </c:ext>
          </c:extLst>
        </c:ser>
        <c:ser>
          <c:idx val="1"/>
          <c:order val="2"/>
          <c:spPr>
            <a:ln w="19050">
              <a:solidFill>
                <a:schemeClr val="tx1"/>
              </a:solidFill>
            </a:ln>
            <a:effectLst/>
          </c:spPr>
          <c:marker>
            <c:symbol val="circle"/>
            <c:size val="11"/>
            <c:spPr>
              <a:solidFill>
                <a:schemeClr val="bg1"/>
              </a:solidFill>
              <a:ln>
                <a:solidFill>
                  <a:schemeClr val="tx1"/>
                </a:solidFill>
              </a:ln>
              <a:effectLst/>
            </c:spPr>
          </c:marker>
          <c:cat>
            <c:numRef>
              <c:f>DataFig6!$A$8:$A$46</c:f>
              <c:numCache>
                <c:formatCode>General</c:formatCode>
                <c:ptCount val="39"/>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DataFig6!$B$8:$B$46</c:f>
              <c:numCache>
                <c:formatCode>0.00%</c:formatCode>
                <c:ptCount val="39"/>
                <c:pt idx="0">
                  <c:v>9.3400003388524055E-3</c:v>
                </c:pt>
                <c:pt idx="1">
                  <c:v>1.0870000347495079E-2</c:v>
                </c:pt>
                <c:pt idx="2">
                  <c:v>1.0759999975562096E-2</c:v>
                </c:pt>
                <c:pt idx="3">
                  <c:v>9.6499994397163391E-3</c:v>
                </c:pt>
                <c:pt idx="4">
                  <c:v>1.0240000672638416E-2</c:v>
                </c:pt>
                <c:pt idx="5">
                  <c:v>1.3710000552237034E-2</c:v>
                </c:pt>
                <c:pt idx="6">
                  <c:v>1.2889999896287918E-2</c:v>
                </c:pt>
                <c:pt idx="7">
                  <c:v>1.4379999600350857E-2</c:v>
                </c:pt>
                <c:pt idx="8">
                  <c:v>1.3990000821650028E-2</c:v>
                </c:pt>
                <c:pt idx="9">
                  <c:v>1.4220000244677067E-2</c:v>
                </c:pt>
                <c:pt idx="10">
                  <c:v>1.408000010997057E-2</c:v>
                </c:pt>
                <c:pt idx="11">
                  <c:v>1.4589999802410603E-2</c:v>
                </c:pt>
                <c:pt idx="12">
                  <c:v>1.4969999901950359E-2</c:v>
                </c:pt>
                <c:pt idx="13">
                  <c:v>1.5859998762607574E-2</c:v>
                </c:pt>
                <c:pt idx="14">
                  <c:v>1.7519999295473099E-2</c:v>
                </c:pt>
                <c:pt idx="15">
                  <c:v>2.1110000088810921E-2</c:v>
                </c:pt>
                <c:pt idx="16">
                  <c:v>2.232000045478344E-2</c:v>
                </c:pt>
                <c:pt idx="17">
                  <c:v>2.8440000489354134E-2</c:v>
                </c:pt>
                <c:pt idx="18">
                  <c:v>3.0629999935626984E-2</c:v>
                </c:pt>
                <c:pt idx="19">
                  <c:v>2.4230001494288445E-2</c:v>
                </c:pt>
                <c:pt idx="20">
                  <c:v>2.2539999336004257E-2</c:v>
                </c:pt>
                <c:pt idx="21">
                  <c:v>2.3399999365210533E-2</c:v>
                </c:pt>
                <c:pt idx="22">
                  <c:v>2.1970000118017197E-2</c:v>
                </c:pt>
                <c:pt idx="23">
                  <c:v>2.1199999377131462E-2</c:v>
                </c:pt>
                <c:pt idx="24">
                  <c:v>2.17600017786026E-2</c:v>
                </c:pt>
                <c:pt idx="25">
                  <c:v>2.5849999859929085E-2</c:v>
                </c:pt>
                <c:pt idx="26">
                  <c:v>2.9470000416040421E-2</c:v>
                </c:pt>
                <c:pt idx="27">
                  <c:v>2.6089999824762344E-2</c:v>
                </c:pt>
                <c:pt idx="28">
                  <c:v>2.7170000597834587E-2</c:v>
                </c:pt>
                <c:pt idx="29">
                  <c:v>2.8970001265406609E-2</c:v>
                </c:pt>
                <c:pt idx="30">
                  <c:v>3.0589999631047249E-2</c:v>
                </c:pt>
                <c:pt idx="31">
                  <c:v>3.2329998910427094E-2</c:v>
                </c:pt>
                <c:pt idx="32">
                  <c:v>3.3099997788667679E-2</c:v>
                </c:pt>
                <c:pt idx="33">
                  <c:v>3.229999914765358E-2</c:v>
                </c:pt>
                <c:pt idx="34">
                  <c:v>3.1610000878572464E-2</c:v>
                </c:pt>
                <c:pt idx="35">
                  <c:v>3.2570000737905502E-2</c:v>
                </c:pt>
                <c:pt idx="36">
                  <c:v>3.2609999179840088E-2</c:v>
                </c:pt>
              </c:numCache>
            </c:numRef>
          </c:val>
          <c:smooth val="0"/>
          <c:extLst>
            <c:ext xmlns:c16="http://schemas.microsoft.com/office/drawing/2014/chart" uri="{C3380CC4-5D6E-409C-BE32-E72D297353CC}">
              <c16:uniqueId val="{00000002-5245-B44C-B17D-EE6543628C4B}"/>
            </c:ext>
          </c:extLst>
        </c:ser>
        <c:ser>
          <c:idx val="3"/>
          <c:order val="3"/>
          <c:spPr>
            <a:ln w="19050">
              <a:solidFill>
                <a:schemeClr val="tx1"/>
              </a:solidFill>
            </a:ln>
          </c:spPr>
          <c:marker>
            <c:symbol val="circle"/>
            <c:size val="11"/>
            <c:spPr>
              <a:solidFill>
                <a:schemeClr val="tx1">
                  <a:lumMod val="50000"/>
                  <a:lumOff val="50000"/>
                </a:schemeClr>
              </a:solidFill>
              <a:ln>
                <a:solidFill>
                  <a:schemeClr val="tx1"/>
                </a:solidFill>
              </a:ln>
            </c:spPr>
          </c:marker>
          <c:val>
            <c:numRef>
              <c:f>DataFig6!$D$8:$D$46</c:f>
              <c:numCache>
                <c:formatCode>0.00%</c:formatCode>
                <c:ptCount val="39"/>
                <c:pt idx="0">
                  <c:v>8.8999997824430466E-3</c:v>
                </c:pt>
                <c:pt idx="1">
                  <c:v>9.9200000986456871E-3</c:v>
                </c:pt>
                <c:pt idx="2">
                  <c:v>9.4200000166893005E-3</c:v>
                </c:pt>
                <c:pt idx="3">
                  <c:v>8.229999803006649E-3</c:v>
                </c:pt>
                <c:pt idx="4">
                  <c:v>8.4699997678399086E-3</c:v>
                </c:pt>
                <c:pt idx="5">
                  <c:v>1.0980000719428062E-2</c:v>
                </c:pt>
                <c:pt idx="6">
                  <c:v>9.9200000986456871E-3</c:v>
                </c:pt>
                <c:pt idx="7">
                  <c:v>1.0859999805688858E-2</c:v>
                </c:pt>
                <c:pt idx="8">
                  <c:v>1.0209999978542328E-2</c:v>
                </c:pt>
                <c:pt idx="9">
                  <c:v>1.0110000148415565E-2</c:v>
                </c:pt>
                <c:pt idx="10">
                  <c:v>9.9099995568394661E-3</c:v>
                </c:pt>
                <c:pt idx="11">
                  <c:v>9.8599996417760849E-3</c:v>
                </c:pt>
                <c:pt idx="12">
                  <c:v>9.7899995744228363E-3</c:v>
                </c:pt>
                <c:pt idx="13">
                  <c:v>1.0080000385642052E-2</c:v>
                </c:pt>
                <c:pt idx="14">
                  <c:v>1.1119999922811985E-2</c:v>
                </c:pt>
                <c:pt idx="15">
                  <c:v>1.2790000066161156E-2</c:v>
                </c:pt>
                <c:pt idx="16">
                  <c:v>1.2949999421834946E-2</c:v>
                </c:pt>
                <c:pt idx="17">
                  <c:v>1.664000004529953E-2</c:v>
                </c:pt>
                <c:pt idx="18">
                  <c:v>1.802000030875206E-2</c:v>
                </c:pt>
                <c:pt idx="19">
                  <c:v>1.2880000285804272E-2</c:v>
                </c:pt>
                <c:pt idx="20">
                  <c:v>1.1440000496804714E-2</c:v>
                </c:pt>
                <c:pt idx="21">
                  <c:v>1.1579999700188637E-2</c:v>
                </c:pt>
                <c:pt idx="22">
                  <c:v>1.1230000294744968E-2</c:v>
                </c:pt>
                <c:pt idx="23">
                  <c:v>1.1309999972581863E-2</c:v>
                </c:pt>
                <c:pt idx="24">
                  <c:v>1.1419999413192272E-2</c:v>
                </c:pt>
                <c:pt idx="25">
                  <c:v>1.3819999992847443E-2</c:v>
                </c:pt>
                <c:pt idx="26">
                  <c:v>1.5290000475943089E-2</c:v>
                </c:pt>
                <c:pt idx="27">
                  <c:v>1.3099999167025089E-2</c:v>
                </c:pt>
                <c:pt idx="28">
                  <c:v>1.3359999284148216E-2</c:v>
                </c:pt>
                <c:pt idx="29">
                  <c:v>1.3980000279843807E-2</c:v>
                </c:pt>
                <c:pt idx="30">
                  <c:v>1.4190000481903553E-2</c:v>
                </c:pt>
                <c:pt idx="31">
                  <c:v>1.4730000868439674E-2</c:v>
                </c:pt>
                <c:pt idx="32">
                  <c:v>1.4910000376403332E-2</c:v>
                </c:pt>
                <c:pt idx="33">
                  <c:v>1.4379999600350857E-2</c:v>
                </c:pt>
                <c:pt idx="34">
                  <c:v>1.3860000297427177E-2</c:v>
                </c:pt>
                <c:pt idx="35">
                  <c:v>1.4059999957680702E-2</c:v>
                </c:pt>
                <c:pt idx="36">
                  <c:v>1.3369999825954437E-2</c:v>
                </c:pt>
              </c:numCache>
            </c:numRef>
          </c:val>
          <c:smooth val="0"/>
          <c:extLst>
            <c:ext xmlns:c16="http://schemas.microsoft.com/office/drawing/2014/chart" uri="{C3380CC4-5D6E-409C-BE32-E72D297353CC}">
              <c16:uniqueId val="{00000003-5245-B44C-B17D-EE6543628C4B}"/>
            </c:ext>
          </c:extLst>
        </c:ser>
        <c:dLbls>
          <c:showLegendKey val="0"/>
          <c:showVal val="0"/>
          <c:showCatName val="0"/>
          <c:showSerName val="0"/>
          <c:showPercent val="0"/>
          <c:showBubbleSize val="0"/>
        </c:dLbls>
        <c:marker val="1"/>
        <c:smooth val="0"/>
        <c:axId val="-2108148968"/>
        <c:axId val="-2108155944"/>
      </c:lineChart>
      <c:catAx>
        <c:axId val="-2108148968"/>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08155944"/>
        <c:crosses val="autoZero"/>
        <c:auto val="1"/>
        <c:lblAlgn val="ctr"/>
        <c:lblOffset val="100"/>
        <c:tickLblSkip val="4"/>
        <c:tickMarkSkip val="4"/>
        <c:noMultiLvlLbl val="0"/>
      </c:catAx>
      <c:valAx>
        <c:axId val="-2108155944"/>
        <c:scaling>
          <c:orientation val="minMax"/>
        </c:scaling>
        <c:delete val="0"/>
        <c:axPos val="l"/>
        <c:numFmt formatCode="0.0%" sourceLinked="0"/>
        <c:majorTickMark val="none"/>
        <c:minorTickMark val="none"/>
        <c:tickLblPos val="nextTo"/>
        <c:crossAx val="-2108148968"/>
        <c:crosses val="autoZero"/>
        <c:crossBetween val="between"/>
      </c:valAx>
    </c:plotArea>
    <c:plotVisOnly val="1"/>
    <c:dispBlanksAs val="span"/>
    <c:showDLblsOverMax val="0"/>
  </c:chart>
  <c:spPr>
    <a:ln>
      <a:noFill/>
    </a:ln>
  </c:spPr>
  <c:txPr>
    <a:bodyPr/>
    <a:lstStyle/>
    <a:p>
      <a:pPr>
        <a:defRPr sz="1800">
          <a:latin typeface="Palatino"/>
          <a:cs typeface="Palatino"/>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4655074365704"/>
          <c:y val="6.0185185185185203E-2"/>
          <c:w val="0.86786417322834597"/>
          <c:h val="0.78364209682123098"/>
        </c:manualLayout>
      </c:layout>
      <c:lineChart>
        <c:grouping val="standard"/>
        <c:varyColors val="0"/>
        <c:ser>
          <c:idx val="0"/>
          <c:order val="0"/>
          <c:tx>
            <c:v>Top 0.1 Fixed claims with matched estates-income rate diff.</c:v>
          </c:tx>
          <c:marker>
            <c:symbol val="none"/>
          </c:marker>
          <c:cat>
            <c:numRef>
              <c:f>'DataFig2-extra'!$A$3:$A$53</c:f>
              <c:numCache>
                <c:formatCode>General</c:formatCode>
                <c:ptCount val="51"/>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numCache>
            </c:numRef>
          </c:cat>
          <c:val>
            <c:numRef>
              <c:f>'DataFig2-extra'!$D$3:$D$53</c:f>
              <c:numCache>
                <c:formatCode>0.0%</c:formatCode>
                <c:ptCount val="51"/>
                <c:pt idx="0">
                  <c:v>1.9980000000000001E-2</c:v>
                </c:pt>
                <c:pt idx="1">
                  <c:v>1.874E-2</c:v>
                </c:pt>
                <c:pt idx="2">
                  <c:v>1.7500000000000002E-2</c:v>
                </c:pt>
                <c:pt idx="3">
                  <c:v>1.8114999999999999E-2</c:v>
                </c:pt>
                <c:pt idx="4">
                  <c:v>1.873E-2</c:v>
                </c:pt>
                <c:pt idx="5">
                  <c:v>1.9050000000000001E-2</c:v>
                </c:pt>
                <c:pt idx="6">
                  <c:v>1.8330000000000003E-2</c:v>
                </c:pt>
                <c:pt idx="7">
                  <c:v>1.9430000000000003E-2</c:v>
                </c:pt>
                <c:pt idx="8">
                  <c:v>2.1830000000000002E-2</c:v>
                </c:pt>
                <c:pt idx="9">
                  <c:v>2.0900000000000002E-2</c:v>
                </c:pt>
                <c:pt idx="10">
                  <c:v>1.8190000000000001E-2</c:v>
                </c:pt>
                <c:pt idx="11">
                  <c:v>1.9120000000000002E-2</c:v>
                </c:pt>
                <c:pt idx="12">
                  <c:v>2.3200000000000005E-2</c:v>
                </c:pt>
                <c:pt idx="13">
                  <c:v>2.1140000000000003E-2</c:v>
                </c:pt>
                <c:pt idx="14">
                  <c:v>1.8520000000000002E-2</c:v>
                </c:pt>
                <c:pt idx="15">
                  <c:v>1.822E-2</c:v>
                </c:pt>
                <c:pt idx="16">
                  <c:v>1.924E-2</c:v>
                </c:pt>
                <c:pt idx="17">
                  <c:v>2.0100000000000003E-2</c:v>
                </c:pt>
                <c:pt idx="18">
                  <c:v>1.8280000000000001E-2</c:v>
                </c:pt>
                <c:pt idx="19">
                  <c:v>1.8360000000000001E-2</c:v>
                </c:pt>
                <c:pt idx="20">
                  <c:v>1.8840000000000003E-2</c:v>
                </c:pt>
                <c:pt idx="21">
                  <c:v>1.9740000000000001E-2</c:v>
                </c:pt>
                <c:pt idx="22">
                  <c:v>2.3260000000000003E-2</c:v>
                </c:pt>
                <c:pt idx="23">
                  <c:v>2.7040000000000002E-2</c:v>
                </c:pt>
                <c:pt idx="24">
                  <c:v>2.6850000000000002E-2</c:v>
                </c:pt>
                <c:pt idx="25">
                  <c:v>3.49E-2</c:v>
                </c:pt>
                <c:pt idx="26">
                  <c:v>3.8130000000000004E-2</c:v>
                </c:pt>
                <c:pt idx="27">
                  <c:v>3.6930000000000004E-2</c:v>
                </c:pt>
                <c:pt idx="28">
                  <c:v>3.8000000000000006E-2</c:v>
                </c:pt>
                <c:pt idx="29">
                  <c:v>3.9390000000000001E-2</c:v>
                </c:pt>
                <c:pt idx="30">
                  <c:v>3.9850000000000003E-2</c:v>
                </c:pt>
                <c:pt idx="31">
                  <c:v>4.018E-2</c:v>
                </c:pt>
                <c:pt idx="32">
                  <c:v>4.2090000000000002E-2</c:v>
                </c:pt>
                <c:pt idx="33">
                  <c:v>3.8640000000000001E-2</c:v>
                </c:pt>
                <c:pt idx="34">
                  <c:v>3.3333196768420385E-2</c:v>
                </c:pt>
                <c:pt idx="35">
                  <c:v>3.3061545694766013E-2</c:v>
                </c:pt>
                <c:pt idx="36">
                  <c:v>3.1701812166049725E-2</c:v>
                </c:pt>
                <c:pt idx="37">
                  <c:v>2.8981641757488959E-2</c:v>
                </c:pt>
                <c:pt idx="38">
                  <c:v>3.2050908219955238E-2</c:v>
                </c:pt>
                <c:pt idx="39">
                  <c:v>3.3410318684370555E-2</c:v>
                </c:pt>
                <c:pt idx="40">
                  <c:v>3.7061783772493556E-2</c:v>
                </c:pt>
                <c:pt idx="41">
                  <c:v>3.3841982257950841E-2</c:v>
                </c:pt>
                <c:pt idx="42">
                  <c:v>4.0832239799709694E-2</c:v>
                </c:pt>
                <c:pt idx="43">
                  <c:v>3.8435156551413718E-2</c:v>
                </c:pt>
                <c:pt idx="44">
                  <c:v>4.1476116570979653E-2</c:v>
                </c:pt>
                <c:pt idx="45">
                  <c:v>4.6148430582599695E-2</c:v>
                </c:pt>
                <c:pt idx="46">
                  <c:v>4.3055938474564605E-2</c:v>
                </c:pt>
                <c:pt idx="47">
                  <c:v>5.2860268861369658E-2</c:v>
                </c:pt>
                <c:pt idx="48">
                  <c:v>5.6966455260673392E-2</c:v>
                </c:pt>
                <c:pt idx="49">
                  <c:v>5.7280153731760729E-2</c:v>
                </c:pt>
                <c:pt idx="50">
                  <c:v>6.1440558458606243E-2</c:v>
                </c:pt>
              </c:numCache>
            </c:numRef>
          </c:val>
          <c:smooth val="0"/>
          <c:extLst>
            <c:ext xmlns:c16="http://schemas.microsoft.com/office/drawing/2014/chart" uri="{C3380CC4-5D6E-409C-BE32-E72D297353CC}">
              <c16:uniqueId val="{00000000-EBA9-2943-B6C1-56DBA5960DCE}"/>
            </c:ext>
          </c:extLst>
        </c:ser>
        <c:ser>
          <c:idx val="1"/>
          <c:order val="1"/>
          <c:tx>
            <c:v>Top 0.1 Fixed claims in baseline SZ 2016</c:v>
          </c:tx>
          <c:marker>
            <c:symbol val="none"/>
          </c:marker>
          <c:cat>
            <c:numRef>
              <c:f>'DataFig2-extra'!$A$3:$A$53</c:f>
              <c:numCache>
                <c:formatCode>General</c:formatCode>
                <c:ptCount val="51"/>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numCache>
            </c:numRef>
          </c:cat>
          <c:val>
            <c:numRef>
              <c:f>'DataFig2-extra'!$M$3:$M$53</c:f>
              <c:numCache>
                <c:formatCode>0.0%</c:formatCode>
                <c:ptCount val="51"/>
                <c:pt idx="0">
                  <c:v>1.9980000000000001E-2</c:v>
                </c:pt>
                <c:pt idx="1">
                  <c:v>1.874E-2</c:v>
                </c:pt>
                <c:pt idx="2">
                  <c:v>1.7500000000000002E-2</c:v>
                </c:pt>
                <c:pt idx="3">
                  <c:v>1.8114999999999999E-2</c:v>
                </c:pt>
                <c:pt idx="4">
                  <c:v>1.873E-2</c:v>
                </c:pt>
                <c:pt idx="5">
                  <c:v>1.9050000000000001E-2</c:v>
                </c:pt>
                <c:pt idx="6">
                  <c:v>1.8330000000000003E-2</c:v>
                </c:pt>
                <c:pt idx="7">
                  <c:v>1.9430000000000003E-2</c:v>
                </c:pt>
                <c:pt idx="8">
                  <c:v>2.1830000000000002E-2</c:v>
                </c:pt>
                <c:pt idx="9">
                  <c:v>2.0900000000000002E-2</c:v>
                </c:pt>
                <c:pt idx="10">
                  <c:v>1.8190000000000001E-2</c:v>
                </c:pt>
                <c:pt idx="11">
                  <c:v>1.9120000000000002E-2</c:v>
                </c:pt>
                <c:pt idx="12">
                  <c:v>2.3200000000000002E-2</c:v>
                </c:pt>
                <c:pt idx="13">
                  <c:v>2.1140000000000003E-2</c:v>
                </c:pt>
                <c:pt idx="14">
                  <c:v>1.8520000000000002E-2</c:v>
                </c:pt>
                <c:pt idx="15">
                  <c:v>1.822E-2</c:v>
                </c:pt>
                <c:pt idx="16">
                  <c:v>1.924E-2</c:v>
                </c:pt>
                <c:pt idx="17">
                  <c:v>2.0100000000000003E-2</c:v>
                </c:pt>
                <c:pt idx="18">
                  <c:v>1.8280000000000001E-2</c:v>
                </c:pt>
                <c:pt idx="19">
                  <c:v>1.8360000000000001E-2</c:v>
                </c:pt>
                <c:pt idx="20">
                  <c:v>1.8840000000000003E-2</c:v>
                </c:pt>
                <c:pt idx="21">
                  <c:v>1.9740000000000001E-2</c:v>
                </c:pt>
                <c:pt idx="22">
                  <c:v>2.3260000000000003E-2</c:v>
                </c:pt>
                <c:pt idx="23">
                  <c:v>2.7040000000000002E-2</c:v>
                </c:pt>
                <c:pt idx="24">
                  <c:v>2.6850000000000002E-2</c:v>
                </c:pt>
                <c:pt idx="25">
                  <c:v>3.49E-2</c:v>
                </c:pt>
                <c:pt idx="26">
                  <c:v>3.8130000000000004E-2</c:v>
                </c:pt>
                <c:pt idx="27">
                  <c:v>3.6930000000000004E-2</c:v>
                </c:pt>
                <c:pt idx="28">
                  <c:v>3.8000000000000006E-2</c:v>
                </c:pt>
                <c:pt idx="29">
                  <c:v>3.9390000000000001E-2</c:v>
                </c:pt>
                <c:pt idx="30">
                  <c:v>3.9850000000000003E-2</c:v>
                </c:pt>
                <c:pt idx="31">
                  <c:v>4.018E-2</c:v>
                </c:pt>
                <c:pt idx="32">
                  <c:v>4.2090000000000002E-2</c:v>
                </c:pt>
                <c:pt idx="33">
                  <c:v>3.8640000000000001E-2</c:v>
                </c:pt>
                <c:pt idx="34">
                  <c:v>3.7379998713731766E-2</c:v>
                </c:pt>
                <c:pt idx="35">
                  <c:v>3.5859998315572739E-2</c:v>
                </c:pt>
                <c:pt idx="36">
                  <c:v>3.4129999577999115E-2</c:v>
                </c:pt>
                <c:pt idx="37">
                  <c:v>3.2370001077651978E-2</c:v>
                </c:pt>
                <c:pt idx="38">
                  <c:v>3.3089999109506607E-2</c:v>
                </c:pt>
                <c:pt idx="39">
                  <c:v>3.5080000758171082E-2</c:v>
                </c:pt>
                <c:pt idx="40">
                  <c:v>4.0720000863075256E-2</c:v>
                </c:pt>
                <c:pt idx="41">
                  <c:v>4.4750001281499863E-2</c:v>
                </c:pt>
                <c:pt idx="42">
                  <c:v>4.9339998513460159E-2</c:v>
                </c:pt>
                <c:pt idx="43">
                  <c:v>5.3160000592470169E-2</c:v>
                </c:pt>
                <c:pt idx="44">
                  <c:v>5.1010001450777054E-2</c:v>
                </c:pt>
                <c:pt idx="45">
                  <c:v>5.4280001670122147E-2</c:v>
                </c:pt>
                <c:pt idx="46">
                  <c:v>6.5679997205734253E-2</c:v>
                </c:pt>
                <c:pt idx="47">
                  <c:v>7.5499996542930603E-2</c:v>
                </c:pt>
                <c:pt idx="48">
                  <c:v>8.466000109910965E-2</c:v>
                </c:pt>
                <c:pt idx="49">
                  <c:v>8.6989998817443848E-2</c:v>
                </c:pt>
                <c:pt idx="50">
                  <c:v>9.4520002603530884E-2</c:v>
                </c:pt>
              </c:numCache>
            </c:numRef>
          </c:val>
          <c:smooth val="0"/>
          <c:extLst>
            <c:ext xmlns:c16="http://schemas.microsoft.com/office/drawing/2014/chart" uri="{C3380CC4-5D6E-409C-BE32-E72D297353CC}">
              <c16:uniqueId val="{00000001-EBA9-2943-B6C1-56DBA5960DCE}"/>
            </c:ext>
          </c:extLst>
        </c:ser>
        <c:dLbls>
          <c:showLegendKey val="0"/>
          <c:showVal val="0"/>
          <c:showCatName val="0"/>
          <c:showSerName val="0"/>
          <c:showPercent val="0"/>
          <c:showBubbleSize val="0"/>
        </c:dLbls>
        <c:smooth val="0"/>
        <c:axId val="-2044295464"/>
        <c:axId val="-2044315112"/>
      </c:lineChart>
      <c:catAx>
        <c:axId val="-2044295464"/>
        <c:scaling>
          <c:orientation val="minMax"/>
        </c:scaling>
        <c:delete val="0"/>
        <c:axPos val="b"/>
        <c:numFmt formatCode="General" sourceLinked="1"/>
        <c:majorTickMark val="out"/>
        <c:minorTickMark val="none"/>
        <c:tickLblPos val="nextTo"/>
        <c:crossAx val="-2044315112"/>
        <c:crosses val="autoZero"/>
        <c:auto val="1"/>
        <c:lblAlgn val="ctr"/>
        <c:lblOffset val="100"/>
        <c:noMultiLvlLbl val="0"/>
      </c:catAx>
      <c:valAx>
        <c:axId val="-2044315112"/>
        <c:scaling>
          <c:orientation val="minMax"/>
        </c:scaling>
        <c:delete val="0"/>
        <c:axPos val="l"/>
        <c:majorGridlines/>
        <c:numFmt formatCode="0.0%" sourceLinked="1"/>
        <c:majorTickMark val="out"/>
        <c:minorTickMark val="none"/>
        <c:tickLblPos val="nextTo"/>
        <c:crossAx val="-2044295464"/>
        <c:crosses val="autoZero"/>
        <c:crossBetween val="between"/>
      </c:valAx>
    </c:plotArea>
    <c:legend>
      <c:legendPos val="r"/>
      <c:layout>
        <c:manualLayout>
          <c:xMode val="edge"/>
          <c:yMode val="edge"/>
          <c:x val="0.19274650043744501"/>
          <c:y val="7.7552128900554101E-2"/>
          <c:w val="0.56836461067366595"/>
          <c:h val="0.335636482939633"/>
        </c:manualLayout>
      </c:layout>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marker>
            <c:symbol val="none"/>
          </c:marker>
          <c:val>
            <c:numRef>
              <c:f>'DataFig2-extra'!$U$3:$U$57</c:f>
              <c:numCache>
                <c:formatCode>0.0%</c:formatCode>
                <c:ptCount val="55"/>
                <c:pt idx="0">
                  <c:v>9.4888680143141085E-2</c:v>
                </c:pt>
                <c:pt idx="1">
                  <c:v>9.3034964580333099E-2</c:v>
                </c:pt>
                <c:pt idx="2">
                  <c:v>9.1182190791104095E-2</c:v>
                </c:pt>
                <c:pt idx="3">
                  <c:v>9.2566441286797793E-2</c:v>
                </c:pt>
                <c:pt idx="4">
                  <c:v>9.395070795345134E-2</c:v>
                </c:pt>
                <c:pt idx="5">
                  <c:v>9.1304133204740665E-2</c:v>
                </c:pt>
                <c:pt idx="6">
                  <c:v>9.3707277060562977E-2</c:v>
                </c:pt>
                <c:pt idx="7">
                  <c:v>9.2431194431420796E-2</c:v>
                </c:pt>
                <c:pt idx="8">
                  <c:v>8.8930595701989718E-2</c:v>
                </c:pt>
                <c:pt idx="9">
                  <c:v>8.5676859808814759E-2</c:v>
                </c:pt>
                <c:pt idx="10">
                  <c:v>8.084544438604585E-2</c:v>
                </c:pt>
                <c:pt idx="11">
                  <c:v>7.5577635702186147E-2</c:v>
                </c:pt>
                <c:pt idx="12">
                  <c:v>7.3336177734419458E-2</c:v>
                </c:pt>
                <c:pt idx="13">
                  <c:v>7.029199271493615E-2</c:v>
                </c:pt>
                <c:pt idx="14">
                  <c:v>6.7906181208336691E-2</c:v>
                </c:pt>
                <c:pt idx="15">
                  <c:v>6.7385203042131539E-2</c:v>
                </c:pt>
                <c:pt idx="16">
                  <c:v>6.7928124625534506E-2</c:v>
                </c:pt>
                <c:pt idx="17">
                  <c:v>7.3237957138821447E-2</c:v>
                </c:pt>
                <c:pt idx="18">
                  <c:v>7.4562128522443441E-2</c:v>
                </c:pt>
                <c:pt idx="19">
                  <c:v>8.1891972259261772E-2</c:v>
                </c:pt>
                <c:pt idx="20">
                  <c:v>8.6964534682683448E-2</c:v>
                </c:pt>
                <c:pt idx="21">
                  <c:v>8.1724878080873697E-2</c:v>
                </c:pt>
                <c:pt idx="22">
                  <c:v>8.4904183280893289E-2</c:v>
                </c:pt>
                <c:pt idx="23">
                  <c:v>8.84636248979771E-2</c:v>
                </c:pt>
                <c:pt idx="24">
                  <c:v>8.3860183259299462E-2</c:v>
                </c:pt>
                <c:pt idx="25">
                  <c:v>9.5966737965709231E-2</c:v>
                </c:pt>
                <c:pt idx="26">
                  <c:v>0.11210743574847949</c:v>
                </c:pt>
                <c:pt idx="27">
                  <c:v>0.11094438179307504</c:v>
                </c:pt>
                <c:pt idx="28">
                  <c:v>0.1118342291047812</c:v>
                </c:pt>
                <c:pt idx="29">
                  <c:v>0.10674095914498168</c:v>
                </c:pt>
                <c:pt idx="30">
                  <c:v>0.11654614788774355</c:v>
                </c:pt>
                <c:pt idx="31">
                  <c:v>0.11857358168157417</c:v>
                </c:pt>
                <c:pt idx="32">
                  <c:v>0.11729324861656715</c:v>
                </c:pt>
                <c:pt idx="33">
                  <c:v>0.11946863744584499</c:v>
                </c:pt>
                <c:pt idx="34">
                  <c:v>0.1271937686284027</c:v>
                </c:pt>
                <c:pt idx="35">
                  <c:v>0.13558760029271408</c:v>
                </c:pt>
                <c:pt idx="36">
                  <c:v>0.14170849986874184</c:v>
                </c:pt>
                <c:pt idx="37">
                  <c:v>0.14577870464404311</c:v>
                </c:pt>
                <c:pt idx="38">
                  <c:v>0.15370295200973955</c:v>
                </c:pt>
                <c:pt idx="39">
                  <c:v>0.15241700826801566</c:v>
                </c:pt>
                <c:pt idx="40">
                  <c:v>0.14281969550811557</c:v>
                </c:pt>
                <c:pt idx="41">
                  <c:v>0.14467203684244773</c:v>
                </c:pt>
                <c:pt idx="42">
                  <c:v>0.15336915406094767</c:v>
                </c:pt>
                <c:pt idx="43">
                  <c:v>0.16030427958035678</c:v>
                </c:pt>
                <c:pt idx="44">
                  <c:v>0.16516293064199711</c:v>
                </c:pt>
                <c:pt idx="45">
                  <c:v>0.17468240110603914</c:v>
                </c:pt>
                <c:pt idx="46">
                  <c:v>0.18910611322521326</c:v>
                </c:pt>
                <c:pt idx="47">
                  <c:v>0.1904261489892865</c:v>
                </c:pt>
                <c:pt idx="48">
                  <c:v>0.20697067976663855</c:v>
                </c:pt>
                <c:pt idx="49">
                  <c:v>0.20094082440983713</c:v>
                </c:pt>
                <c:pt idx="50">
                  <c:v>0.21279789805750549</c:v>
                </c:pt>
                <c:pt idx="51">
                  <c:v>0.19949005596162539</c:v>
                </c:pt>
                <c:pt idx="52">
                  <c:v>0.20054356247757571</c:v>
                </c:pt>
                <c:pt idx="53">
                  <c:v>0.19942926549121198</c:v>
                </c:pt>
                <c:pt idx="54">
                  <c:v>0.19610738356232638</c:v>
                </c:pt>
              </c:numCache>
            </c:numRef>
          </c:val>
          <c:smooth val="0"/>
          <c:extLst>
            <c:ext xmlns:c16="http://schemas.microsoft.com/office/drawing/2014/chart" uri="{C3380CC4-5D6E-409C-BE32-E72D297353CC}">
              <c16:uniqueId val="{00000000-FC83-8244-AE48-CDF622453FBD}"/>
            </c:ext>
          </c:extLst>
        </c:ser>
        <c:ser>
          <c:idx val="1"/>
          <c:order val="1"/>
          <c:marker>
            <c:symbol val="none"/>
          </c:marker>
          <c:val>
            <c:numRef>
              <c:f>'DataFig2-extra'!$AK$3:$AK$57</c:f>
              <c:numCache>
                <c:formatCode>0.0%</c:formatCode>
                <c:ptCount val="55"/>
                <c:pt idx="0">
                  <c:v>9.6737062036915414E-2</c:v>
                </c:pt>
                <c:pt idx="1">
                  <c:v>9.4928454782934088E-2</c:v>
                </c:pt>
                <c:pt idx="2">
                  <c:v>9.3122658673362502E-2</c:v>
                </c:pt>
                <c:pt idx="3">
                  <c:v>9.478243720033612E-2</c:v>
                </c:pt>
                <c:pt idx="4">
                  <c:v>9.7065968232419989E-2</c:v>
                </c:pt>
                <c:pt idx="5">
                  <c:v>9.4547909065441638E-2</c:v>
                </c:pt>
                <c:pt idx="6">
                  <c:v>9.6783168648572823E-2</c:v>
                </c:pt>
                <c:pt idx="7">
                  <c:v>9.5626282000493806E-2</c:v>
                </c:pt>
                <c:pt idx="8">
                  <c:v>9.2518334509870917E-2</c:v>
                </c:pt>
                <c:pt idx="9">
                  <c:v>8.9618377166316432E-2</c:v>
                </c:pt>
                <c:pt idx="10">
                  <c:v>8.4761970608846757E-2</c:v>
                </c:pt>
                <c:pt idx="11">
                  <c:v>8.0280140063284988E-2</c:v>
                </c:pt>
                <c:pt idx="12">
                  <c:v>7.9973733032295075E-2</c:v>
                </c:pt>
                <c:pt idx="13">
                  <c:v>7.7798921698533502E-2</c:v>
                </c:pt>
                <c:pt idx="14">
                  <c:v>7.5553361997886814E-2</c:v>
                </c:pt>
                <c:pt idx="15">
                  <c:v>7.5466440941894808E-2</c:v>
                </c:pt>
                <c:pt idx="16">
                  <c:v>7.6896426748729318E-2</c:v>
                </c:pt>
                <c:pt idx="17">
                  <c:v>8.3084332482045012E-2</c:v>
                </c:pt>
                <c:pt idx="18">
                  <c:v>8.4943553411037709E-2</c:v>
                </c:pt>
                <c:pt idx="19">
                  <c:v>9.3173891301740613E-2</c:v>
                </c:pt>
                <c:pt idx="20">
                  <c:v>9.9664727247968959E-2</c:v>
                </c:pt>
                <c:pt idx="21">
                  <c:v>9.3311522590318441E-2</c:v>
                </c:pt>
                <c:pt idx="22">
                  <c:v>9.6109027594973209E-2</c:v>
                </c:pt>
                <c:pt idx="23">
                  <c:v>9.8514295158057097E-2</c:v>
                </c:pt>
                <c:pt idx="24">
                  <c:v>9.1968723539577815E-2</c:v>
                </c:pt>
                <c:pt idx="25">
                  <c:v>0.10384127350690607</c:v>
                </c:pt>
                <c:pt idx="26">
                  <c:v>0.12243197848215744</c:v>
                </c:pt>
                <c:pt idx="27">
                  <c:v>0.11987178314545677</c:v>
                </c:pt>
                <c:pt idx="28">
                  <c:v>0.12064744692413491</c:v>
                </c:pt>
                <c:pt idx="29">
                  <c:v>0.11452810215336931</c:v>
                </c:pt>
                <c:pt idx="30">
                  <c:v>0.12448685028440318</c:v>
                </c:pt>
                <c:pt idx="31">
                  <c:v>0.12591546985402119</c:v>
                </c:pt>
                <c:pt idx="32">
                  <c:v>0.12514344104000319</c:v>
                </c:pt>
                <c:pt idx="33">
                  <c:v>0.12745397695124655</c:v>
                </c:pt>
                <c:pt idx="34">
                  <c:v>0.13184794457774543</c:v>
                </c:pt>
                <c:pt idx="35">
                  <c:v>0.14143151052625544</c:v>
                </c:pt>
                <c:pt idx="36">
                  <c:v>0.14814344248668343</c:v>
                </c:pt>
                <c:pt idx="37">
                  <c:v>0.15106307592082108</c:v>
                </c:pt>
                <c:pt idx="38">
                  <c:v>0.16131610382611328</c:v>
                </c:pt>
                <c:pt idx="39">
                  <c:v>0.15996370853705599</c:v>
                </c:pt>
                <c:pt idx="40">
                  <c:v>0.14843699292321091</c:v>
                </c:pt>
                <c:pt idx="41">
                  <c:v>0.14369210631844692</c:v>
                </c:pt>
                <c:pt idx="42">
                  <c:v>0.15485249263931344</c:v>
                </c:pt>
                <c:pt idx="43">
                  <c:v>0.15696960839166013</c:v>
                </c:pt>
                <c:pt idx="44">
                  <c:v>0.16751645874731871</c:v>
                </c:pt>
                <c:pt idx="45">
                  <c:v>0.17910571421959687</c:v>
                </c:pt>
                <c:pt idx="46">
                  <c:v>0.18086099093523761</c:v>
                </c:pt>
                <c:pt idx="47">
                  <c:v>0.18091468472554792</c:v>
                </c:pt>
                <c:pt idx="48">
                  <c:v>0.19174546705181833</c:v>
                </c:pt>
                <c:pt idx="49">
                  <c:v>0.18413927904807434</c:v>
                </c:pt>
                <c:pt idx="50">
                  <c:v>0.18966626846939716</c:v>
                </c:pt>
                <c:pt idx="51">
                  <c:v>0.17860944265920484</c:v>
                </c:pt>
                <c:pt idx="52">
                  <c:v>0.18250885580897708</c:v>
                </c:pt>
                <c:pt idx="53">
                  <c:v>0.18143220600237903</c:v>
                </c:pt>
                <c:pt idx="54">
                  <c:v>0.17829205914066676</c:v>
                </c:pt>
              </c:numCache>
            </c:numRef>
          </c:val>
          <c:smooth val="0"/>
          <c:extLst>
            <c:ext xmlns:c16="http://schemas.microsoft.com/office/drawing/2014/chart" uri="{C3380CC4-5D6E-409C-BE32-E72D297353CC}">
              <c16:uniqueId val="{00000001-FC83-8244-AE48-CDF622453FBD}"/>
            </c:ext>
          </c:extLst>
        </c:ser>
        <c:dLbls>
          <c:showLegendKey val="0"/>
          <c:showVal val="0"/>
          <c:showCatName val="0"/>
          <c:showSerName val="0"/>
          <c:showPercent val="0"/>
          <c:showBubbleSize val="0"/>
        </c:dLbls>
        <c:smooth val="0"/>
        <c:axId val="-2043763896"/>
        <c:axId val="-2044183096"/>
      </c:lineChart>
      <c:catAx>
        <c:axId val="-2043763896"/>
        <c:scaling>
          <c:orientation val="minMax"/>
        </c:scaling>
        <c:delete val="0"/>
        <c:axPos val="b"/>
        <c:majorTickMark val="out"/>
        <c:minorTickMark val="none"/>
        <c:tickLblPos val="nextTo"/>
        <c:crossAx val="-2044183096"/>
        <c:crosses val="autoZero"/>
        <c:auto val="1"/>
        <c:lblAlgn val="ctr"/>
        <c:lblOffset val="100"/>
        <c:noMultiLvlLbl val="0"/>
      </c:catAx>
      <c:valAx>
        <c:axId val="-2044183096"/>
        <c:scaling>
          <c:orientation val="minMax"/>
        </c:scaling>
        <c:delete val="0"/>
        <c:axPos val="l"/>
        <c:majorGridlines/>
        <c:numFmt formatCode="0.0%" sourceLinked="1"/>
        <c:majorTickMark val="out"/>
        <c:minorTickMark val="none"/>
        <c:tickLblPos val="nextTo"/>
        <c:crossAx val="-204376389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'DataFig2-extra'!$BC$2</c:f>
              <c:strCache>
                <c:ptCount val="1"/>
                <c:pt idx="0">
                  <c:v>top .1% wealth share (SAEZ-ZUCMAN)</c:v>
                </c:pt>
              </c:strCache>
            </c:strRef>
          </c:tx>
          <c:val>
            <c:numRef>
              <c:f>'DataFig2-extra'!$BC$3:$BC$57</c:f>
              <c:numCache>
                <c:formatCode>0.0%</c:formatCode>
                <c:ptCount val="55"/>
                <c:pt idx="0">
                  <c:v>9.4888680143141085E-2</c:v>
                </c:pt>
                <c:pt idx="1">
                  <c:v>9.3034964580333099E-2</c:v>
                </c:pt>
                <c:pt idx="2">
                  <c:v>9.1182190791104095E-2</c:v>
                </c:pt>
                <c:pt idx="3">
                  <c:v>9.2566441286797793E-2</c:v>
                </c:pt>
                <c:pt idx="4">
                  <c:v>9.395070795345134E-2</c:v>
                </c:pt>
                <c:pt idx="5">
                  <c:v>9.1304133204740665E-2</c:v>
                </c:pt>
                <c:pt idx="6">
                  <c:v>9.3707277060562977E-2</c:v>
                </c:pt>
                <c:pt idx="7">
                  <c:v>9.2431194431420796E-2</c:v>
                </c:pt>
                <c:pt idx="8">
                  <c:v>8.8930595701989718E-2</c:v>
                </c:pt>
                <c:pt idx="9">
                  <c:v>8.5676859808814759E-2</c:v>
                </c:pt>
                <c:pt idx="10">
                  <c:v>8.084544438604585E-2</c:v>
                </c:pt>
                <c:pt idx="11">
                  <c:v>7.5577635702186147E-2</c:v>
                </c:pt>
                <c:pt idx="12">
                  <c:v>7.3336177734419458E-2</c:v>
                </c:pt>
                <c:pt idx="13">
                  <c:v>7.029199271493615E-2</c:v>
                </c:pt>
                <c:pt idx="14">
                  <c:v>6.7906181208336691E-2</c:v>
                </c:pt>
                <c:pt idx="15">
                  <c:v>6.7385203042131539E-2</c:v>
                </c:pt>
                <c:pt idx="16">
                  <c:v>6.7928124625534506E-2</c:v>
                </c:pt>
                <c:pt idx="17">
                  <c:v>7.3237957138821447E-2</c:v>
                </c:pt>
                <c:pt idx="18">
                  <c:v>7.4562128522443441E-2</c:v>
                </c:pt>
                <c:pt idx="19">
                  <c:v>8.1891972259261772E-2</c:v>
                </c:pt>
                <c:pt idx="20">
                  <c:v>8.6964534682683448E-2</c:v>
                </c:pt>
                <c:pt idx="21">
                  <c:v>8.1724878080873697E-2</c:v>
                </c:pt>
                <c:pt idx="22">
                  <c:v>8.4904183280893289E-2</c:v>
                </c:pt>
                <c:pt idx="23">
                  <c:v>8.84636248979771E-2</c:v>
                </c:pt>
                <c:pt idx="24">
                  <c:v>8.3860183259299462E-2</c:v>
                </c:pt>
                <c:pt idx="25">
                  <c:v>9.5966737965709231E-2</c:v>
                </c:pt>
                <c:pt idx="26">
                  <c:v>0.11210743574847949</c:v>
                </c:pt>
                <c:pt idx="27">
                  <c:v>0.11094438179307504</c:v>
                </c:pt>
                <c:pt idx="28">
                  <c:v>0.1118342291047812</c:v>
                </c:pt>
                <c:pt idx="29">
                  <c:v>0.10674095914498168</c:v>
                </c:pt>
                <c:pt idx="30">
                  <c:v>0.11654614788774355</c:v>
                </c:pt>
                <c:pt idx="31">
                  <c:v>0.11857358168157417</c:v>
                </c:pt>
                <c:pt idx="32">
                  <c:v>0.11729324861656715</c:v>
                </c:pt>
                <c:pt idx="33">
                  <c:v>0.11946863744584499</c:v>
                </c:pt>
                <c:pt idx="34">
                  <c:v>0.1271937686284027</c:v>
                </c:pt>
                <c:pt idx="35">
                  <c:v>0.13558760029271408</c:v>
                </c:pt>
                <c:pt idx="36">
                  <c:v>0.14170849986874184</c:v>
                </c:pt>
                <c:pt idx="37">
                  <c:v>0.14577870464404311</c:v>
                </c:pt>
                <c:pt idx="38">
                  <c:v>0.15370295200973955</c:v>
                </c:pt>
                <c:pt idx="39">
                  <c:v>0.15241700826801566</c:v>
                </c:pt>
                <c:pt idx="40">
                  <c:v>0.14281969550811557</c:v>
                </c:pt>
                <c:pt idx="41">
                  <c:v>0.14467203684244773</c:v>
                </c:pt>
                <c:pt idx="42">
                  <c:v>0.15336915406094767</c:v>
                </c:pt>
                <c:pt idx="43">
                  <c:v>0.16030427958035678</c:v>
                </c:pt>
                <c:pt idx="44">
                  <c:v>0.16516293064199711</c:v>
                </c:pt>
                <c:pt idx="45">
                  <c:v>0.17468240110603914</c:v>
                </c:pt>
                <c:pt idx="46">
                  <c:v>0.18910611322521326</c:v>
                </c:pt>
                <c:pt idx="47">
                  <c:v>0.1904261489892865</c:v>
                </c:pt>
                <c:pt idx="48">
                  <c:v>0.20697067976663855</c:v>
                </c:pt>
                <c:pt idx="49">
                  <c:v>0.20094082440983713</c:v>
                </c:pt>
                <c:pt idx="50">
                  <c:v>0.21279789805750549</c:v>
                </c:pt>
                <c:pt idx="51">
                  <c:v>0.19949005596162539</c:v>
                </c:pt>
                <c:pt idx="52">
                  <c:v>0.20054356247757571</c:v>
                </c:pt>
                <c:pt idx="53">
                  <c:v>0.19942926549121198</c:v>
                </c:pt>
                <c:pt idx="54">
                  <c:v>0.19610738356232638</c:v>
                </c:pt>
              </c:numCache>
            </c:numRef>
          </c:val>
          <c:smooth val="0"/>
          <c:extLst>
            <c:ext xmlns:c16="http://schemas.microsoft.com/office/drawing/2014/chart" uri="{C3380CC4-5D6E-409C-BE32-E72D297353CC}">
              <c16:uniqueId val="{00000000-5633-E746-9B53-06F356C6D083}"/>
            </c:ext>
          </c:extLst>
        </c:ser>
        <c:ser>
          <c:idx val="1"/>
          <c:order val="1"/>
          <c:tx>
            <c:strRef>
              <c:f>'DataFig2-extra'!$BD$2</c:f>
              <c:strCache>
                <c:ptCount val="1"/>
                <c:pt idx="0">
                  <c:v>top .1% wealth share (corrected interest)</c:v>
                </c:pt>
              </c:strCache>
            </c:strRef>
          </c:tx>
          <c:val>
            <c:numRef>
              <c:f>'DataFig2-extra'!$BD$3:$BD$57</c:f>
              <c:numCache>
                <c:formatCode>0.0%</c:formatCode>
                <c:ptCount val="55"/>
                <c:pt idx="0">
                  <c:v>9.4888680143141085E-2</c:v>
                </c:pt>
                <c:pt idx="1">
                  <c:v>9.3034964580333099E-2</c:v>
                </c:pt>
                <c:pt idx="2">
                  <c:v>9.1182190791104095E-2</c:v>
                </c:pt>
                <c:pt idx="3">
                  <c:v>9.2566441286797793E-2</c:v>
                </c:pt>
                <c:pt idx="4">
                  <c:v>9.395070795345134E-2</c:v>
                </c:pt>
                <c:pt idx="5">
                  <c:v>9.1304133204740665E-2</c:v>
                </c:pt>
                <c:pt idx="6">
                  <c:v>9.3707277060562977E-2</c:v>
                </c:pt>
                <c:pt idx="7">
                  <c:v>9.2431194431420796E-2</c:v>
                </c:pt>
                <c:pt idx="8">
                  <c:v>8.8930595701989718E-2</c:v>
                </c:pt>
                <c:pt idx="9">
                  <c:v>8.5676859808814759E-2</c:v>
                </c:pt>
                <c:pt idx="10">
                  <c:v>8.084544438604585E-2</c:v>
                </c:pt>
                <c:pt idx="11">
                  <c:v>7.5577635702186147E-2</c:v>
                </c:pt>
                <c:pt idx="12">
                  <c:v>7.3336177734419458E-2</c:v>
                </c:pt>
                <c:pt idx="13">
                  <c:v>7.029199271493615E-2</c:v>
                </c:pt>
                <c:pt idx="14">
                  <c:v>6.7906181208336691E-2</c:v>
                </c:pt>
                <c:pt idx="15">
                  <c:v>6.7385203042131539E-2</c:v>
                </c:pt>
                <c:pt idx="16">
                  <c:v>6.7928124625534506E-2</c:v>
                </c:pt>
                <c:pt idx="17">
                  <c:v>7.3237957138821447E-2</c:v>
                </c:pt>
                <c:pt idx="18">
                  <c:v>7.4562128522443441E-2</c:v>
                </c:pt>
                <c:pt idx="19">
                  <c:v>8.1891972259261772E-2</c:v>
                </c:pt>
                <c:pt idx="20">
                  <c:v>8.6964534682683448E-2</c:v>
                </c:pt>
                <c:pt idx="21">
                  <c:v>8.1724878080873697E-2</c:v>
                </c:pt>
                <c:pt idx="22">
                  <c:v>8.4904183280893289E-2</c:v>
                </c:pt>
                <c:pt idx="23">
                  <c:v>8.84636248979771E-2</c:v>
                </c:pt>
                <c:pt idx="24">
                  <c:v>8.3860183259299462E-2</c:v>
                </c:pt>
                <c:pt idx="25">
                  <c:v>9.5966737965709231E-2</c:v>
                </c:pt>
                <c:pt idx="26">
                  <c:v>0.11210743574847951</c:v>
                </c:pt>
                <c:pt idx="27">
                  <c:v>0.11094438179307504</c:v>
                </c:pt>
                <c:pt idx="28">
                  <c:v>0.1118342291047812</c:v>
                </c:pt>
                <c:pt idx="29">
                  <c:v>0.10674095914498166</c:v>
                </c:pt>
                <c:pt idx="30">
                  <c:v>0.11654614788774356</c:v>
                </c:pt>
                <c:pt idx="31">
                  <c:v>0.11857358168157418</c:v>
                </c:pt>
                <c:pt idx="32">
                  <c:v>0.11729324861656715</c:v>
                </c:pt>
                <c:pt idx="33">
                  <c:v>0.11946863744584499</c:v>
                </c:pt>
                <c:pt idx="34">
                  <c:v>0.12329748725203135</c:v>
                </c:pt>
                <c:pt idx="35">
                  <c:v>0.13288381415000217</c:v>
                </c:pt>
                <c:pt idx="36">
                  <c:v>0.13935020191409264</c:v>
                </c:pt>
                <c:pt idx="37">
                  <c:v>0.14242691155773499</c:v>
                </c:pt>
                <c:pt idx="38">
                  <c:v>0.15264782262806356</c:v>
                </c:pt>
                <c:pt idx="39">
                  <c:v>0.15076711091103631</c:v>
                </c:pt>
                <c:pt idx="40">
                  <c:v>0.13930673302098157</c:v>
                </c:pt>
                <c:pt idx="41">
                  <c:v>0.13428504664975729</c:v>
                </c:pt>
                <c:pt idx="42">
                  <c:v>0.14521080942854614</c:v>
                </c:pt>
                <c:pt idx="43">
                  <c:v>0.14604536448917046</c:v>
                </c:pt>
                <c:pt idx="44">
                  <c:v>0.15597668543232707</c:v>
                </c:pt>
                <c:pt idx="45">
                  <c:v>0.16684315552169388</c:v>
                </c:pt>
                <c:pt idx="46">
                  <c:v>0.16648852060328717</c:v>
                </c:pt>
                <c:pt idx="47">
                  <c:v>0.16763978343039659</c:v>
                </c:pt>
                <c:pt idx="48">
                  <c:v>0.17967751911415139</c:v>
                </c:pt>
                <c:pt idx="49">
                  <c:v>0.17175073463246049</c:v>
                </c:pt>
                <c:pt idx="50">
                  <c:v>0.17637172025733514</c:v>
                </c:pt>
                <c:pt idx="51">
                  <c:v>0.16509378818515136</c:v>
                </c:pt>
                <c:pt idx="52">
                  <c:v>0.16831845316301908</c:v>
                </c:pt>
                <c:pt idx="53">
                  <c:v>0.16701339531543063</c:v>
                </c:pt>
                <c:pt idx="54">
                  <c:v>0.16365137086757089</c:v>
                </c:pt>
              </c:numCache>
            </c:numRef>
          </c:val>
          <c:smooth val="0"/>
          <c:extLst>
            <c:ext xmlns:c16="http://schemas.microsoft.com/office/drawing/2014/chart" uri="{C3380CC4-5D6E-409C-BE32-E72D297353CC}">
              <c16:uniqueId val="{00000001-5633-E746-9B53-06F356C6D083}"/>
            </c:ext>
          </c:extLst>
        </c:ser>
        <c:ser>
          <c:idx val="2"/>
          <c:order val="2"/>
          <c:tx>
            <c:strRef>
              <c:f>'DataFig2-extra'!$BE$2</c:f>
              <c:strCache>
                <c:ptCount val="1"/>
                <c:pt idx="0">
                  <c:v>top .1% wealth share (AAA rate)</c:v>
                </c:pt>
              </c:strCache>
            </c:strRef>
          </c:tx>
          <c:val>
            <c:numRef>
              <c:f>'DataFig2-extra'!$BE$3:$BE$57</c:f>
              <c:numCache>
                <c:formatCode>0.00%</c:formatCode>
                <c:ptCount val="55"/>
                <c:pt idx="0">
                  <c:v>9.1165759493414961E-2</c:v>
                </c:pt>
                <c:pt idx="1">
                  <c:v>9.0418343895129746E-2</c:v>
                </c:pt>
                <c:pt idx="2">
                  <c:v>8.8678606736155394E-2</c:v>
                </c:pt>
                <c:pt idx="3">
                  <c:v>8.9872605903026884E-2</c:v>
                </c:pt>
                <c:pt idx="4">
                  <c:v>9.0925293879648691E-2</c:v>
                </c:pt>
                <c:pt idx="5">
                  <c:v>8.7963664602314223E-2</c:v>
                </c:pt>
                <c:pt idx="6">
                  <c:v>8.9780863320156334E-2</c:v>
                </c:pt>
                <c:pt idx="7">
                  <c:v>8.7994123440050934E-2</c:v>
                </c:pt>
                <c:pt idx="8">
                  <c:v>8.3667401595393057E-2</c:v>
                </c:pt>
                <c:pt idx="9">
                  <c:v>8.0970943624314604E-2</c:v>
                </c:pt>
                <c:pt idx="10">
                  <c:v>7.6530380389316366E-2</c:v>
                </c:pt>
                <c:pt idx="11">
                  <c:v>7.0792711697130542E-2</c:v>
                </c:pt>
                <c:pt idx="12">
                  <c:v>6.8026001764132607E-2</c:v>
                </c:pt>
                <c:pt idx="13">
                  <c:v>6.5246306356017233E-2</c:v>
                </c:pt>
                <c:pt idx="14">
                  <c:v>6.3576554331006882E-2</c:v>
                </c:pt>
                <c:pt idx="15">
                  <c:v>6.355931181932517E-2</c:v>
                </c:pt>
                <c:pt idx="16">
                  <c:v>6.3601612732937976E-2</c:v>
                </c:pt>
                <c:pt idx="17">
                  <c:v>6.8809669295936959E-2</c:v>
                </c:pt>
                <c:pt idx="18">
                  <c:v>7.0818557293029272E-2</c:v>
                </c:pt>
                <c:pt idx="19">
                  <c:v>7.8630238265794683E-2</c:v>
                </c:pt>
                <c:pt idx="20">
                  <c:v>8.4349000286117484E-2</c:v>
                </c:pt>
                <c:pt idx="21">
                  <c:v>7.9260213048029798E-2</c:v>
                </c:pt>
                <c:pt idx="22">
                  <c:v>8.1039520899011647E-2</c:v>
                </c:pt>
                <c:pt idx="23">
                  <c:v>8.373324454228899E-2</c:v>
                </c:pt>
                <c:pt idx="24">
                  <c:v>8.0347052770310984E-2</c:v>
                </c:pt>
                <c:pt idx="25">
                  <c:v>8.7558715000916554E-2</c:v>
                </c:pt>
                <c:pt idx="26">
                  <c:v>0.10155797299864668</c:v>
                </c:pt>
                <c:pt idx="27">
                  <c:v>0.102793294974307</c:v>
                </c:pt>
                <c:pt idx="28">
                  <c:v>0.10322466671068267</c:v>
                </c:pt>
                <c:pt idx="29">
                  <c:v>9.7421540269200302E-2</c:v>
                </c:pt>
                <c:pt idx="30">
                  <c:v>0.10421098973151006</c:v>
                </c:pt>
                <c:pt idx="31">
                  <c:v>0.10453245455180728</c:v>
                </c:pt>
                <c:pt idx="32">
                  <c:v>0.10001921777925356</c:v>
                </c:pt>
                <c:pt idx="33">
                  <c:v>0.10548352032213228</c:v>
                </c:pt>
                <c:pt idx="34">
                  <c:v>0.11486373329511672</c:v>
                </c:pt>
                <c:pt idx="35">
                  <c:v>0.12365526316565541</c:v>
                </c:pt>
                <c:pt idx="36">
                  <c:v>0.1323650738867489</c:v>
                </c:pt>
                <c:pt idx="37">
                  <c:v>0.13493591841140704</c:v>
                </c:pt>
                <c:pt idx="38">
                  <c:v>0.14249362483211861</c:v>
                </c:pt>
                <c:pt idx="39">
                  <c:v>0.14160042157267</c:v>
                </c:pt>
                <c:pt idx="40">
                  <c:v>0.12778562956326345</c:v>
                </c:pt>
                <c:pt idx="41">
                  <c:v>0.12691428537240795</c:v>
                </c:pt>
                <c:pt idx="42">
                  <c:v>0.12986397128563892</c:v>
                </c:pt>
                <c:pt idx="43">
                  <c:v>0.1366159236043259</c:v>
                </c:pt>
                <c:pt idx="44">
                  <c:v>0.14552547489437451</c:v>
                </c:pt>
                <c:pt idx="45">
                  <c:v>0.15575861872578897</c:v>
                </c:pt>
                <c:pt idx="46">
                  <c:v>0.15688327651400744</c:v>
                </c:pt>
                <c:pt idx="47">
                  <c:v>0.14679711037472618</c:v>
                </c:pt>
                <c:pt idx="48">
                  <c:v>0.15503434352995155</c:v>
                </c:pt>
                <c:pt idx="49">
                  <c:v>0.14543123432376445</c:v>
                </c:pt>
                <c:pt idx="50">
                  <c:v>0.15582270909234205</c:v>
                </c:pt>
                <c:pt idx="51">
                  <c:v>0.13961967871282197</c:v>
                </c:pt>
                <c:pt idx="52">
                  <c:v>0.14319392043092827</c:v>
                </c:pt>
                <c:pt idx="53">
                  <c:v>0.14245133077469924</c:v>
                </c:pt>
                <c:pt idx="54">
                  <c:v>0.13879536533301104</c:v>
                </c:pt>
              </c:numCache>
            </c:numRef>
          </c:val>
          <c:smooth val="0"/>
          <c:extLst>
            <c:ext xmlns:c16="http://schemas.microsoft.com/office/drawing/2014/chart" uri="{C3380CC4-5D6E-409C-BE32-E72D297353CC}">
              <c16:uniqueId val="{00000002-5633-E746-9B53-06F356C6D083}"/>
            </c:ext>
          </c:extLst>
        </c:ser>
        <c:dLbls>
          <c:showLegendKey val="0"/>
          <c:showVal val="0"/>
          <c:showCatName val="0"/>
          <c:showSerName val="0"/>
          <c:showPercent val="0"/>
          <c:showBubbleSize val="0"/>
        </c:dLbls>
        <c:marker val="1"/>
        <c:smooth val="0"/>
        <c:axId val="-2043731752"/>
        <c:axId val="-2044680760"/>
      </c:lineChart>
      <c:catAx>
        <c:axId val="-2043731752"/>
        <c:scaling>
          <c:orientation val="minMax"/>
        </c:scaling>
        <c:delete val="0"/>
        <c:axPos val="b"/>
        <c:majorTickMark val="out"/>
        <c:minorTickMark val="none"/>
        <c:tickLblPos val="nextTo"/>
        <c:crossAx val="-2044680760"/>
        <c:crosses val="autoZero"/>
        <c:auto val="1"/>
        <c:lblAlgn val="ctr"/>
        <c:lblOffset val="100"/>
        <c:noMultiLvlLbl val="0"/>
      </c:catAx>
      <c:valAx>
        <c:axId val="-2044680760"/>
        <c:scaling>
          <c:orientation val="minMax"/>
        </c:scaling>
        <c:delete val="0"/>
        <c:axPos val="l"/>
        <c:majorGridlines/>
        <c:numFmt formatCode="0.0%" sourceLinked="1"/>
        <c:majorTickMark val="out"/>
        <c:minorTickMark val="none"/>
        <c:tickLblPos val="nextTo"/>
        <c:crossAx val="-2043731752"/>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5.7609682123067898E-2"/>
          <c:y val="7.9758633112037403E-2"/>
          <c:w val="0.904172761738116"/>
          <c:h val="0.74762578697270698"/>
        </c:manualLayout>
      </c:layout>
      <c:lineChart>
        <c:grouping val="standard"/>
        <c:varyColors val="0"/>
        <c:ser>
          <c:idx val="8"/>
          <c:order val="0"/>
          <c:tx>
            <c:strRef>
              <c:f>DataFig3!$S$2</c:f>
              <c:strCache>
                <c:ptCount val="1"/>
                <c:pt idx="0">
                  <c:v>Saez-Zucman aggregate </c:v>
                </c:pt>
              </c:strCache>
            </c:strRef>
          </c:tx>
          <c:spPr>
            <a:ln>
              <a:solidFill>
                <a:schemeClr val="tx1"/>
              </a:solidFill>
            </a:ln>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DataFig3!$S$8:$S$24</c:f>
              <c:numCache>
                <c:formatCode>0.0%</c:formatCode>
                <c:ptCount val="17"/>
                <c:pt idx="0">
                  <c:v>4.2432100122846664E-2</c:v>
                </c:pt>
                <c:pt idx="1">
                  <c:v>4.1279602561455332E-2</c:v>
                </c:pt>
                <c:pt idx="2">
                  <c:v>3.1039478789709845E-2</c:v>
                </c:pt>
                <c:pt idx="3">
                  <c:v>2.4941993413664109E-2</c:v>
                </c:pt>
                <c:pt idx="4">
                  <c:v>2.0935888777849101E-2</c:v>
                </c:pt>
                <c:pt idx="5">
                  <c:v>2.3152397109042464E-2</c:v>
                </c:pt>
                <c:pt idx="6">
                  <c:v>2.9199752499014828E-2</c:v>
                </c:pt>
                <c:pt idx="7">
                  <c:v>3.1777707630169849E-2</c:v>
                </c:pt>
                <c:pt idx="8">
                  <c:v>2.3809473966186753E-2</c:v>
                </c:pt>
                <c:pt idx="9">
                  <c:v>1.7251758710465654E-2</c:v>
                </c:pt>
                <c:pt idx="10">
                  <c:v>1.423472182614772E-2</c:v>
                </c:pt>
                <c:pt idx="11">
                  <c:v>1.218342034899992E-2</c:v>
                </c:pt>
                <c:pt idx="12">
                  <c:v>1.1197502487623774E-2</c:v>
                </c:pt>
                <c:pt idx="13">
                  <c:v>9.5879121936009951E-3</c:v>
                </c:pt>
                <c:pt idx="14">
                  <c:v>8.7013451100623525E-3</c:v>
                </c:pt>
                <c:pt idx="15">
                  <c:v>8.5037284039095693E-3</c:v>
                </c:pt>
                <c:pt idx="16">
                  <c:v>7.8882754568043341E-3</c:v>
                </c:pt>
              </c:numCache>
            </c:numRef>
          </c:val>
          <c:smooth val="0"/>
          <c:extLst>
            <c:ext xmlns:c16="http://schemas.microsoft.com/office/drawing/2014/chart" uri="{C3380CC4-5D6E-409C-BE32-E72D297353CC}">
              <c16:uniqueId val="{00000000-3A99-484C-83B3-B79FEB953EED}"/>
            </c:ext>
          </c:extLst>
        </c:ser>
        <c:ser>
          <c:idx val="0"/>
          <c:order val="1"/>
          <c:tx>
            <c:strRef>
              <c:f>DataFig3!$V$2</c:f>
              <c:strCache>
                <c:ptCount val="1"/>
                <c:pt idx="0">
                  <c:v>Moody AAA</c:v>
                </c:pt>
              </c:strCache>
            </c:strRef>
          </c:tx>
          <c:spPr>
            <a:ln>
              <a:solidFill>
                <a:srgbClr val="3366FF"/>
              </a:solidFill>
            </a:ln>
          </c:spPr>
          <c:marker>
            <c:spPr>
              <a:solidFill>
                <a:srgbClr val="3366FF"/>
              </a:solidFill>
              <a:ln>
                <a:solidFill>
                  <a:srgbClr val="3366FF"/>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DataFig3!$V$8:$V$24</c:f>
              <c:numCache>
                <c:formatCode>0.00%</c:formatCode>
                <c:ptCount val="17"/>
                <c:pt idx="0">
                  <c:v>7.6225000000000001E-2</c:v>
                </c:pt>
                <c:pt idx="1">
                  <c:v>7.0824999999999999E-2</c:v>
                </c:pt>
                <c:pt idx="2">
                  <c:v>6.4916666666666664E-2</c:v>
                </c:pt>
                <c:pt idx="3">
                  <c:v>5.6666666666666671E-2</c:v>
                </c:pt>
                <c:pt idx="4">
                  <c:v>5.6283333333333331E-2</c:v>
                </c:pt>
                <c:pt idx="5">
                  <c:v>5.2350000000000001E-2</c:v>
                </c:pt>
                <c:pt idx="6">
                  <c:v>5.5874999999999994E-2</c:v>
                </c:pt>
                <c:pt idx="7">
                  <c:v>5.5558333333333321E-2</c:v>
                </c:pt>
                <c:pt idx="8">
                  <c:v>5.6316666666666668E-2</c:v>
                </c:pt>
                <c:pt idx="9">
                  <c:v>5.3133333333333324E-2</c:v>
                </c:pt>
                <c:pt idx="10">
                  <c:v>4.9433333333333322E-2</c:v>
                </c:pt>
                <c:pt idx="11">
                  <c:v>4.6391666666666664E-2</c:v>
                </c:pt>
                <c:pt idx="12">
                  <c:v>3.6733333333333333E-2</c:v>
                </c:pt>
                <c:pt idx="13">
                  <c:v>4.2350000000000006E-2</c:v>
                </c:pt>
                <c:pt idx="14">
                  <c:v>4.1625000000000002E-2</c:v>
                </c:pt>
                <c:pt idx="15">
                  <c:v>3.8866666666666674E-2</c:v>
                </c:pt>
                <c:pt idx="16">
                  <c:v>3.6658333333333334E-2</c:v>
                </c:pt>
              </c:numCache>
            </c:numRef>
          </c:val>
          <c:smooth val="0"/>
          <c:extLst>
            <c:ext xmlns:c16="http://schemas.microsoft.com/office/drawing/2014/chart" uri="{C3380CC4-5D6E-409C-BE32-E72D297353CC}">
              <c16:uniqueId val="{00000001-3A99-484C-83B3-B79FEB953EED}"/>
            </c:ext>
          </c:extLst>
        </c:ser>
        <c:ser>
          <c:idx val="6"/>
          <c:order val="2"/>
          <c:tx>
            <c:strRef>
              <c:f>DataFig3!$Q$2</c:f>
              <c:strCache>
                <c:ptCount val="1"/>
                <c:pt idx="0">
                  <c:v>Estates $10m-20m</c:v>
                </c:pt>
              </c:strCache>
            </c:strRef>
          </c:tx>
          <c:spPr>
            <a:ln w="38100">
              <a:solidFill>
                <a:schemeClr val="tx1"/>
              </a:solidFill>
              <a:prstDash val="dash"/>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DataFig3!$Q$8:$Q$19</c:f>
              <c:numCache>
                <c:formatCode>0.0%</c:formatCode>
                <c:ptCount val="12"/>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numCache>
            </c:numRef>
          </c:val>
          <c:smooth val="0"/>
          <c:extLst>
            <c:ext xmlns:c16="http://schemas.microsoft.com/office/drawing/2014/chart" uri="{C3380CC4-5D6E-409C-BE32-E72D297353CC}">
              <c16:uniqueId val="{00000002-3A99-484C-83B3-B79FEB953EED}"/>
            </c:ext>
          </c:extLst>
        </c:ser>
        <c:ser>
          <c:idx val="7"/>
          <c:order val="3"/>
          <c:tx>
            <c:strRef>
              <c:f>DataFig3!$R$2</c:f>
              <c:strCache>
                <c:ptCount val="1"/>
                <c:pt idx="0">
                  <c:v>Estates $20m+</c:v>
                </c:pt>
              </c:strCache>
            </c:strRef>
          </c:tx>
          <c:spPr>
            <a:ln w="38100">
              <a:solidFill>
                <a:schemeClr val="tx1"/>
              </a:solidFill>
              <a:prstDash val="sysDot"/>
            </a:ln>
            <a:effectLst/>
          </c:spPr>
          <c:marker>
            <c:symbol val="none"/>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DataFig3!$R$8:$R$19</c:f>
              <c:numCache>
                <c:formatCode>0.0%</c:formatCode>
                <c:ptCount val="12"/>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numCache>
            </c:numRef>
          </c:val>
          <c:smooth val="0"/>
          <c:extLst>
            <c:ext xmlns:c16="http://schemas.microsoft.com/office/drawing/2014/chart" uri="{C3380CC4-5D6E-409C-BE32-E72D297353CC}">
              <c16:uniqueId val="{00000003-3A99-484C-83B3-B79FEB953EED}"/>
            </c:ext>
          </c:extLst>
        </c:ser>
        <c:ser>
          <c:idx val="5"/>
          <c:order val="4"/>
          <c:tx>
            <c:strRef>
              <c:f>DataFig3!$X$2</c:f>
              <c:strCache>
                <c:ptCount val="1"/>
                <c:pt idx="0">
                  <c:v>SCF all</c:v>
                </c:pt>
              </c:strCache>
            </c:strRef>
          </c:tx>
          <c:spPr>
            <a:ln w="38100">
              <a:solidFill>
                <a:srgbClr val="FF0000"/>
              </a:solidFill>
              <a:prstDash val="solid"/>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DataFig3!$X$8:$X$24</c:f>
              <c:numCache>
                <c:formatCode>0.00%</c:formatCode>
                <c:ptCount val="17"/>
                <c:pt idx="1">
                  <c:v>3.7499999999999999E-2</c:v>
                </c:pt>
                <c:pt idx="4">
                  <c:v>2.2100000000000002E-2</c:v>
                </c:pt>
                <c:pt idx="7">
                  <c:v>2.5700000000000001E-2</c:v>
                </c:pt>
                <c:pt idx="10">
                  <c:v>1.9900000000000001E-2</c:v>
                </c:pt>
                <c:pt idx="13">
                  <c:v>1.37E-2</c:v>
                </c:pt>
                <c:pt idx="16">
                  <c:v>1.11E-2</c:v>
                </c:pt>
              </c:numCache>
            </c:numRef>
          </c:val>
          <c:smooth val="0"/>
          <c:extLst>
            <c:ext xmlns:c16="http://schemas.microsoft.com/office/drawing/2014/chart" uri="{C3380CC4-5D6E-409C-BE32-E72D297353CC}">
              <c16:uniqueId val="{00000004-3A99-484C-83B3-B79FEB953EED}"/>
            </c:ext>
          </c:extLst>
        </c:ser>
        <c:ser>
          <c:idx val="3"/>
          <c:order val="5"/>
          <c:tx>
            <c:strRef>
              <c:f>DataFig3!$Y$2</c:f>
              <c:strCache>
                <c:ptCount val="1"/>
                <c:pt idx="0">
                  <c:v>SCF top 1%</c:v>
                </c:pt>
              </c:strCache>
            </c:strRef>
          </c:tx>
          <c:spPr>
            <a:ln w="38100">
              <a:solidFill>
                <a:srgbClr val="FF0000"/>
              </a:solidFill>
              <a:prstDash val="dash"/>
            </a:ln>
            <a:effectLst/>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DataFig3!$Y$8:$Y$24</c:f>
              <c:numCache>
                <c:formatCode>0.00%</c:formatCode>
                <c:ptCount val="17"/>
                <c:pt idx="1">
                  <c:v>4.1700000000000001E-2</c:v>
                </c:pt>
                <c:pt idx="4">
                  <c:v>2.69E-2</c:v>
                </c:pt>
                <c:pt idx="7">
                  <c:v>3.5799999999999998E-2</c:v>
                </c:pt>
                <c:pt idx="10">
                  <c:v>2.3199999999999998E-2</c:v>
                </c:pt>
                <c:pt idx="13">
                  <c:v>1.9099999999999999E-2</c:v>
                </c:pt>
                <c:pt idx="16">
                  <c:v>1.67E-2</c:v>
                </c:pt>
              </c:numCache>
            </c:numRef>
          </c:val>
          <c:smooth val="0"/>
          <c:extLst>
            <c:ext xmlns:c16="http://schemas.microsoft.com/office/drawing/2014/chart" uri="{C3380CC4-5D6E-409C-BE32-E72D297353CC}">
              <c16:uniqueId val="{00000005-3A99-484C-83B3-B79FEB953EED}"/>
            </c:ext>
          </c:extLst>
        </c:ser>
        <c:ser>
          <c:idx val="4"/>
          <c:order val="6"/>
          <c:tx>
            <c:strRef>
              <c:f>DataFig3!$Z$2</c:f>
              <c:strCache>
                <c:ptCount val="1"/>
                <c:pt idx="0">
                  <c:v>SCF top 0.1%</c:v>
                </c:pt>
              </c:strCache>
            </c:strRef>
          </c:tx>
          <c:spPr>
            <a:ln w="38100">
              <a:solidFill>
                <a:srgbClr val="FF0000"/>
              </a:solidFill>
              <a:prstDash val="sysDot"/>
            </a:ln>
          </c:spPr>
          <c:marker>
            <c:symbol val="triangle"/>
            <c:size val="10"/>
            <c:spPr>
              <a:solidFill>
                <a:srgbClr val="FF0000"/>
              </a:solidFill>
              <a:ln>
                <a:solidFill>
                  <a:srgbClr val="FF0000"/>
                </a:solidFill>
              </a:ln>
            </c:spPr>
          </c:marker>
          <c:cat>
            <c:numRef>
              <c:f>DataFig3!$J$8:$J$24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DataFig3!$Z$8:$Z$24</c:f>
              <c:numCache>
                <c:formatCode>0.00%</c:formatCode>
                <c:ptCount val="17"/>
                <c:pt idx="1">
                  <c:v>2.86E-2</c:v>
                </c:pt>
                <c:pt idx="4">
                  <c:v>2.75E-2</c:v>
                </c:pt>
                <c:pt idx="7">
                  <c:v>3.1300000000000001E-2</c:v>
                </c:pt>
                <c:pt idx="10">
                  <c:v>2.5700000000000001E-2</c:v>
                </c:pt>
                <c:pt idx="13">
                  <c:v>2.07E-2</c:v>
                </c:pt>
                <c:pt idx="16">
                  <c:v>2.5000000000000001E-2</c:v>
                </c:pt>
              </c:numCache>
            </c:numRef>
          </c:val>
          <c:smooth val="0"/>
          <c:extLst>
            <c:ext xmlns:c16="http://schemas.microsoft.com/office/drawing/2014/chart" uri="{C3380CC4-5D6E-409C-BE32-E72D297353CC}">
              <c16:uniqueId val="{00000006-3A99-484C-83B3-B79FEB953EED}"/>
            </c:ext>
          </c:extLst>
        </c:ser>
        <c:dLbls>
          <c:showLegendKey val="0"/>
          <c:showVal val="0"/>
          <c:showCatName val="0"/>
          <c:showSerName val="0"/>
          <c:showPercent val="0"/>
          <c:showBubbleSize val="0"/>
        </c:dLbls>
        <c:smooth val="0"/>
        <c:axId val="-2044218504"/>
        <c:axId val="-2044357272"/>
      </c:lineChart>
      <c:catAx>
        <c:axId val="-2044218504"/>
        <c:scaling>
          <c:orientation val="minMax"/>
        </c:scaling>
        <c:delete val="0"/>
        <c:axPos val="b"/>
        <c:numFmt formatCode="General" sourceLinked="1"/>
        <c:majorTickMark val="out"/>
        <c:minorTickMark val="none"/>
        <c:tickLblPos val="nextTo"/>
        <c:crossAx val="-2044357272"/>
        <c:crosses val="autoZero"/>
        <c:auto val="1"/>
        <c:lblAlgn val="ctr"/>
        <c:lblOffset val="100"/>
        <c:tickLblSkip val="3"/>
        <c:tickMarkSkip val="3"/>
        <c:noMultiLvlLbl val="0"/>
      </c:catAx>
      <c:valAx>
        <c:axId val="-2044357272"/>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2044218504"/>
        <c:crosses val="autoZero"/>
        <c:crossBetween val="midCat"/>
      </c:valAx>
      <c:spPr>
        <a:noFill/>
        <a:ln w="25400">
          <a:noFill/>
        </a:ln>
      </c:spPr>
    </c:plotArea>
    <c:legend>
      <c:legendPos val="r"/>
      <c:layout>
        <c:manualLayout>
          <c:xMode val="edge"/>
          <c:yMode val="edge"/>
          <c:x val="0.21261965587634901"/>
          <c:y val="1.18298938122931E-3"/>
          <c:w val="0.66252306794983995"/>
          <c:h val="0.27851594531075802"/>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DataFig3!$AJ$8:$AJ$24</c:f>
              <c:numCache>
                <c:formatCode>0.0%</c:formatCode>
                <c:ptCount val="17"/>
                <c:pt idx="0">
                  <c:v>0.15370295200973955</c:v>
                </c:pt>
                <c:pt idx="1">
                  <c:v>0.15241700826801566</c:v>
                </c:pt>
                <c:pt idx="2">
                  <c:v>0.14281969550811557</c:v>
                </c:pt>
                <c:pt idx="3">
                  <c:v>0.14467203684244773</c:v>
                </c:pt>
                <c:pt idx="4">
                  <c:v>0.15336915406094767</c:v>
                </c:pt>
                <c:pt idx="5">
                  <c:v>0.16030427958035678</c:v>
                </c:pt>
                <c:pt idx="6">
                  <c:v>0.16516293064199711</c:v>
                </c:pt>
                <c:pt idx="7">
                  <c:v>0.17468240110603914</c:v>
                </c:pt>
                <c:pt idx="8">
                  <c:v>0.18910611322521326</c:v>
                </c:pt>
                <c:pt idx="9">
                  <c:v>0.1904261489892865</c:v>
                </c:pt>
                <c:pt idx="10">
                  <c:v>0.20697067976663855</c:v>
                </c:pt>
                <c:pt idx="11">
                  <c:v>0.20094082440983713</c:v>
                </c:pt>
                <c:pt idx="12">
                  <c:v>0.21279789805750549</c:v>
                </c:pt>
                <c:pt idx="13">
                  <c:v>0.19949005596162539</c:v>
                </c:pt>
                <c:pt idx="14">
                  <c:v>0.20054356247757571</c:v>
                </c:pt>
                <c:pt idx="15">
                  <c:v>0.19942926549121198</c:v>
                </c:pt>
                <c:pt idx="16">
                  <c:v>0.19610738356232638</c:v>
                </c:pt>
              </c:numCache>
            </c:numRef>
          </c:val>
          <c:smooth val="0"/>
          <c:extLst>
            <c:ext xmlns:c16="http://schemas.microsoft.com/office/drawing/2014/chart" uri="{C3380CC4-5D6E-409C-BE32-E72D297353CC}">
              <c16:uniqueId val="{00000000-B307-8041-BAEF-A3783F37E72D}"/>
            </c:ext>
          </c:extLst>
        </c:ser>
        <c:ser>
          <c:idx val="1"/>
          <c:order val="1"/>
          <c:spPr>
            <a:ln w="28575" cap="rnd">
              <a:solidFill>
                <a:schemeClr val="accent2"/>
              </a:solidFill>
              <a:round/>
            </a:ln>
            <a:effectLst/>
          </c:spPr>
          <c:marker>
            <c:symbol val="none"/>
          </c:marker>
          <c:val>
            <c:numRef>
              <c:f>DataFig3!$AK$8:$AK$24</c:f>
              <c:numCache>
                <c:formatCode>0.0%</c:formatCode>
                <c:ptCount val="17"/>
                <c:pt idx="0">
                  <c:v>0.16131610382611328</c:v>
                </c:pt>
                <c:pt idx="1">
                  <c:v>0.15996370853705599</c:v>
                </c:pt>
                <c:pt idx="2">
                  <c:v>0.14843699292321091</c:v>
                </c:pt>
                <c:pt idx="3">
                  <c:v>0.14369210631844692</c:v>
                </c:pt>
                <c:pt idx="4">
                  <c:v>0.15485249263931344</c:v>
                </c:pt>
                <c:pt idx="5">
                  <c:v>0.15696960839166013</c:v>
                </c:pt>
                <c:pt idx="6">
                  <c:v>0.16751645874731871</c:v>
                </c:pt>
                <c:pt idx="7">
                  <c:v>0.17910571421959687</c:v>
                </c:pt>
                <c:pt idx="8">
                  <c:v>0.18086099093523761</c:v>
                </c:pt>
                <c:pt idx="9">
                  <c:v>0.18091468472554792</c:v>
                </c:pt>
                <c:pt idx="10">
                  <c:v>0.19174546705181833</c:v>
                </c:pt>
                <c:pt idx="11">
                  <c:v>0.18413927904807434</c:v>
                </c:pt>
                <c:pt idx="12">
                  <c:v>0.18966626846939716</c:v>
                </c:pt>
                <c:pt idx="13">
                  <c:v>0.17860944265920484</c:v>
                </c:pt>
                <c:pt idx="14">
                  <c:v>0.18250885580897708</c:v>
                </c:pt>
                <c:pt idx="15">
                  <c:v>0.18143220600237903</c:v>
                </c:pt>
                <c:pt idx="16">
                  <c:v>0.17829205914066676</c:v>
                </c:pt>
              </c:numCache>
            </c:numRef>
          </c:val>
          <c:smooth val="0"/>
          <c:extLst>
            <c:ext xmlns:c16="http://schemas.microsoft.com/office/drawing/2014/chart" uri="{C3380CC4-5D6E-409C-BE32-E72D297353CC}">
              <c16:uniqueId val="{00000001-B307-8041-BAEF-A3783F37E72D}"/>
            </c:ext>
          </c:extLst>
        </c:ser>
        <c:ser>
          <c:idx val="2"/>
          <c:order val="2"/>
          <c:spPr>
            <a:ln w="28575" cap="rnd">
              <a:solidFill>
                <a:schemeClr val="accent3"/>
              </a:solidFill>
              <a:round/>
            </a:ln>
            <a:effectLst/>
          </c:spPr>
          <c:marker>
            <c:symbol val="none"/>
          </c:marker>
          <c:val>
            <c:numRef>
              <c:f>DataFig3!$AH$8:$AH$24</c:f>
              <c:numCache>
                <c:formatCode>0.0%</c:formatCode>
                <c:ptCount val="17"/>
                <c:pt idx="0">
                  <c:v>0.16184714</c:v>
                </c:pt>
                <c:pt idx="1">
                  <c:v>0.15832244000000001</c:v>
                </c:pt>
                <c:pt idx="2">
                  <c:v>0.14213735</c:v>
                </c:pt>
                <c:pt idx="3">
                  <c:v>0.14104623999999999</c:v>
                </c:pt>
                <c:pt idx="4">
                  <c:v>0.14322212000000001</c:v>
                </c:pt>
                <c:pt idx="5">
                  <c:v>0.14944099</c:v>
                </c:pt>
                <c:pt idx="6">
                  <c:v>0.15724294</c:v>
                </c:pt>
                <c:pt idx="7">
                  <c:v>0.16518856000000001</c:v>
                </c:pt>
                <c:pt idx="8">
                  <c:v>0.16917289999999999</c:v>
                </c:pt>
                <c:pt idx="9">
                  <c:v>0.15473471999999999</c:v>
                </c:pt>
                <c:pt idx="10">
                  <c:v>0.16824716000000001</c:v>
                </c:pt>
                <c:pt idx="11">
                  <c:v>0.16164828000000001</c:v>
                </c:pt>
                <c:pt idx="12">
                  <c:v>0.17261380000000001</c:v>
                </c:pt>
                <c:pt idx="13">
                  <c:v>0.15388694</c:v>
                </c:pt>
                <c:pt idx="14">
                  <c:v>0.16083664</c:v>
                </c:pt>
                <c:pt idx="15">
                  <c:v>0.16136242000000001</c:v>
                </c:pt>
                <c:pt idx="16">
                  <c:v>0.15901999</c:v>
                </c:pt>
              </c:numCache>
            </c:numRef>
          </c:val>
          <c:smooth val="0"/>
          <c:extLst>
            <c:ext xmlns:c16="http://schemas.microsoft.com/office/drawing/2014/chart" uri="{C3380CC4-5D6E-409C-BE32-E72D297353CC}">
              <c16:uniqueId val="{00000002-B307-8041-BAEF-A3783F37E72D}"/>
            </c:ext>
          </c:extLst>
        </c:ser>
        <c:ser>
          <c:idx val="3"/>
          <c:order val="3"/>
          <c:spPr>
            <a:ln w="28575" cap="rnd">
              <a:solidFill>
                <a:schemeClr val="accent4"/>
              </a:solidFill>
              <a:round/>
            </a:ln>
            <a:effectLst/>
          </c:spPr>
          <c:marker>
            <c:symbol val="none"/>
          </c:marker>
          <c:val>
            <c:numRef>
              <c:f>DataFig3!$AI$8:$AI$24</c:f>
              <c:numCache>
                <c:formatCode>0.0%</c:formatCode>
                <c:ptCount val="17"/>
                <c:pt idx="0">
                  <c:v>0.16520056</c:v>
                </c:pt>
                <c:pt idx="1">
                  <c:v>0.16426263999999999</c:v>
                </c:pt>
                <c:pt idx="2">
                  <c:v>0.14771740999999999</c:v>
                </c:pt>
                <c:pt idx="3">
                  <c:v>0.14652362999999999</c:v>
                </c:pt>
                <c:pt idx="4">
                  <c:v>0.14740643</c:v>
                </c:pt>
                <c:pt idx="5">
                  <c:v>0.15337421000000001</c:v>
                </c:pt>
                <c:pt idx="6">
                  <c:v>0.16063440000000001</c:v>
                </c:pt>
                <c:pt idx="7">
                  <c:v>0.16995687000000001</c:v>
                </c:pt>
                <c:pt idx="8">
                  <c:v>0.18080966000000001</c:v>
                </c:pt>
                <c:pt idx="9">
                  <c:v>0.16743524000000001</c:v>
                </c:pt>
                <c:pt idx="10">
                  <c:v>0.1785911</c:v>
                </c:pt>
                <c:pt idx="11">
                  <c:v>0.17562684000000001</c:v>
                </c:pt>
                <c:pt idx="12">
                  <c:v>0.19705307999999999</c:v>
                </c:pt>
                <c:pt idx="13">
                  <c:v>0.16866359</c:v>
                </c:pt>
                <c:pt idx="14">
                  <c:v>0.17254285</c:v>
                </c:pt>
                <c:pt idx="15">
                  <c:v>0.17564081000000001</c:v>
                </c:pt>
                <c:pt idx="16">
                  <c:v>0.17561214999999999</c:v>
                </c:pt>
              </c:numCache>
            </c:numRef>
          </c:val>
          <c:smooth val="0"/>
          <c:extLst>
            <c:ext xmlns:c16="http://schemas.microsoft.com/office/drawing/2014/chart" uri="{C3380CC4-5D6E-409C-BE32-E72D297353CC}">
              <c16:uniqueId val="{00000003-B307-8041-BAEF-A3783F37E72D}"/>
            </c:ext>
          </c:extLst>
        </c:ser>
        <c:dLbls>
          <c:showLegendKey val="0"/>
          <c:showVal val="0"/>
          <c:showCatName val="0"/>
          <c:showSerName val="0"/>
          <c:showPercent val="0"/>
          <c:showBubbleSize val="0"/>
        </c:dLbls>
        <c:smooth val="0"/>
        <c:axId val="-2044491288"/>
        <c:axId val="-2044487672"/>
      </c:lineChart>
      <c:catAx>
        <c:axId val="-2044491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487672"/>
        <c:crosses val="autoZero"/>
        <c:auto val="1"/>
        <c:lblAlgn val="ctr"/>
        <c:lblOffset val="100"/>
        <c:noMultiLvlLbl val="0"/>
      </c:catAx>
      <c:valAx>
        <c:axId val="-2044487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491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0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sheetViews>
    <sheetView workbookViewId="0"/>
  </sheetViews>
  <pageMargins left="0.75" right="0.75" top="1" bottom="1" header="0.5" footer="0.5"/>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sheetViews>
    <sheetView workbookViewId="0"/>
  </sheetViews>
  <pageMargins left="0.75" right="0.75" top="1" bottom="1" header="0.5" footer="0.5"/>
  <pageSetup orientation="landscape" horizontalDpi="4294967292" verticalDpi="4294967292"/>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workbookViewId="0"/>
  </sheetViews>
  <pageMargins left="0.75" right="0.75" top="1" bottom="1" header="0.5" footer="0.5"/>
  <pageSetup orientation="landscape" horizontalDpi="4294967292" verticalDpi="4294967292"/>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sheetViews>
    <sheetView workbookViewId="0"/>
  </sheetViews>
  <pageMargins left="0.75" right="0.75" top="1" bottom="1" header="0.5" footer="0.5"/>
  <pageSetup orientation="landscape" horizontalDpi="4294967292" verticalDpi="4294967292"/>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sheetViews>
    <sheetView workbookViewId="0"/>
  </sheetViews>
  <pageMargins left="0.75" right="0.75" top="1" bottom="1" header="0.5" footer="0.5"/>
  <pageSetup orientation="landscape" horizontalDpi="4294967292" verticalDpi="4294967292"/>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sheetViews>
    <sheetView workbookViewId="0"/>
  </sheetViews>
  <pageMargins left="0.75" right="0.75" top="1" bottom="1" header="0.5" footer="0.5"/>
  <pageSetup orientation="landscape" horizontalDpi="4294967292" verticalDpi="4294967292"/>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000-000000000000}">
  <sheetPr/>
  <sheetViews>
    <sheetView workbookViewId="0"/>
  </sheetViews>
  <pageMargins left="0.75" right="0.75" top="1" bottom="1" header="0.5" footer="0.5"/>
  <pageSetup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2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300-000000000000}">
  <sheetPr/>
  <sheetViews>
    <sheetView workbookViewId="0"/>
  </sheetViews>
  <pageMargins left="0.75" right="0" top="1" bottom="1" header="0.5" footer="0.5"/>
  <pageSetup orientation="landscape" horizontalDpi="4294967292" verticalDpi="4294967292"/>
  <drawing r:id="rId1"/>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400-000000000000}">
  <sheetPr/>
  <sheetViews>
    <sheetView workbookViewId="0"/>
  </sheetViews>
  <pageMargins left="0.75" right="0" top="1" bottom="1" header="0.5" footer="0.5"/>
  <pageSetup orientation="landscape" horizontalDpi="4294967292" verticalDpi="4294967292"/>
  <drawing r:id="rId1"/>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sheetViews>
    <sheetView workbookViewId="0"/>
  </sheetViews>
  <pageMargins left="0.75" right="0" top="1" bottom="1" header="0.5" footer="0.5"/>
  <pageSetup orientation="landscape" horizontalDpi="4294967292" verticalDpi="4294967292"/>
  <drawing r:id="rId1"/>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600-000000000000}">
  <sheetPr/>
  <sheetViews>
    <sheetView workbookViewId="0"/>
  </sheetViews>
  <pageMargins left="0.75" right="0" top="1" bottom="1" header="0.5" footer="0.5"/>
  <pageSetup orientation="landscape" horizontalDpi="4294967292" verticalDpi="4294967292"/>
  <drawing r:id="rId1"/>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700-000000000000}">
  <sheetPr/>
  <sheetViews>
    <sheetView workbookViewId="0"/>
  </sheetViews>
  <pageMargins left="0.75" right="0" top="1" bottom="1" header="0.5" footer="0.5"/>
  <pageSetup orientation="landscape" horizontalDpi="4294967292" verticalDpi="4294967292"/>
  <drawing r:id="rId1"/>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800-000000000000}">
  <sheetPr/>
  <sheetViews>
    <sheetView workbookViewId="0"/>
  </sheetViews>
  <pageMargins left="0.75" right="0" top="1" bottom="1" header="0.5" footer="0.5"/>
  <pageSetup orientation="landscape" horizontalDpi="4294967292" verticalDpi="4294967292"/>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sheetViews>
    <sheetView workbookViewId="0"/>
  </sheetViews>
  <pageMargins left="0.75" right="0" top="1" bottom="1" header="0.5" footer="0.5"/>
  <pageSetup orientation="landscape" horizontalDpi="4294967292" verticalDpi="4294967292"/>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A00-000000000000}">
  <sheetPr/>
  <sheetViews>
    <sheetView workbookViewId="0"/>
  </sheetViews>
  <pageMargins left="0.75" right="0" top="1" bottom="1" header="0.5" footer="0.5"/>
  <pageSetup orientation="landscape" horizontalDpi="4294967292" verticalDpi="4294967292"/>
  <drawing r:id="rId1"/>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sheetViews>
    <sheetView workbookViewId="0"/>
  </sheetViews>
  <pageMargins left="0.75" right="0" top="1" bottom="1" header="0.5" footer="0.5"/>
  <pageSetup orientation="landscape" horizontalDpi="4294967292" verticalDpi="4294967292"/>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sheetViews>
    <sheetView workbookViewId="0"/>
  </sheetViews>
  <pageMargins left="0.75" right="0" top="1" bottom="1" header="0.5" footer="0.5"/>
  <pageSetup orientation="landscape" horizontalDpi="4294967292" verticalDpi="4294967292"/>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sheetViews>
    <sheetView workbookViewId="0"/>
  </sheetViews>
  <pageMargins left="0.75" right="0" top="1" bottom="1" header="0.5" footer="0.5"/>
  <pageSetup orientation="landscape" horizontalDpi="4294967292" verticalDpi="4294967292"/>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workbookViewId="0"/>
  </sheetViews>
  <pageMargins left="0.75" right="0.75" top="1" bottom="1" header="0.5" footer="0.5"/>
  <pageSetup orientation="landscape" horizontalDpi="4294967292" verticalDpi="4294967292"/>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sheetViews>
    <sheetView workbookViewId="0"/>
  </sheetViews>
  <pageMargins left="0.75000000000000011" right="0.75000000000000011" top="1" bottom="1" header="0.5" footer="0.5"/>
  <pageSetup paperSize="9" orientation="landscape" horizontalDpi="4294967292" verticalDpi="4294967292"/>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sheetViews>
    <sheetView workbookViewId="0"/>
  </sheetViews>
  <pageMargins left="0.75" right="0" top="1" bottom="1" header="0.5" footer="0.5"/>
  <pageSetup orientation="landscape" horizontalDpi="4294967292" verticalDpi="4294967292"/>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sheetViews>
    <sheetView workbookViewId="0"/>
  </sheetViews>
  <pageMargins left="0.75" right="0" top="1" bottom="1" header="0.5" footer="0.5"/>
  <pageSetup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6286500" cy="8115300"/>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37</xdr:col>
      <xdr:colOff>609600</xdr:colOff>
      <xdr:row>5</xdr:row>
      <xdr:rowOff>57150</xdr:rowOff>
    </xdr:from>
    <xdr:to>
      <xdr:col>42</xdr:col>
      <xdr:colOff>419100</xdr:colOff>
      <xdr:row>18</xdr:row>
      <xdr:rowOff>158750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0.77103</cdr:x>
      <cdr:y>0.58145</cdr:y>
    </cdr:from>
    <cdr:to>
      <cdr:x>0.99448</cdr:x>
      <cdr:y>0.68552</cdr:y>
    </cdr:to>
    <cdr:sp macro="" textlink="">
      <cdr:nvSpPr>
        <cdr:cNvPr id="3" name="Rectangle 1"/>
        <cdr:cNvSpPr/>
      </cdr:nvSpPr>
      <cdr:spPr>
        <a:xfrm xmlns:a="http://schemas.openxmlformats.org/drawingml/2006/main">
          <a:off x="7099259" y="3263911"/>
          <a:ext cx="2057416"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2. Noise smoothing</a:t>
          </a:r>
          <a:endParaRPr lang="fr-FR" sz="1600">
            <a:solidFill>
              <a:schemeClr val="tx1"/>
            </a:solidFill>
            <a:effectLst/>
            <a:latin typeface="Arial"/>
            <a:cs typeface="Arial"/>
          </a:endParaRPr>
        </a:p>
      </cdr:txBody>
    </cdr:sp>
  </cdr:relSizeAnchor>
  <cdr:relSizeAnchor xmlns:cdr="http://schemas.openxmlformats.org/drawingml/2006/chartDrawing">
    <cdr:from>
      <cdr:x>0.48138</cdr:x>
      <cdr:y>0.08597</cdr:y>
    </cdr:from>
    <cdr:to>
      <cdr:x>0.92</cdr:x>
      <cdr:y>0.17647</cdr:y>
    </cdr:to>
    <cdr:sp macro="" textlink="">
      <cdr:nvSpPr>
        <cdr:cNvPr id="6" name="Rectangle 1"/>
        <cdr:cNvSpPr/>
      </cdr:nvSpPr>
      <cdr:spPr>
        <a:xfrm xmlns:a="http://schemas.openxmlformats.org/drawingml/2006/main">
          <a:off x="4432301" y="482570"/>
          <a:ext cx="4038600" cy="5080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4. From individuals to family tax units </a:t>
          </a:r>
          <a:endParaRPr lang="fr-FR" sz="1600">
            <a:solidFill>
              <a:schemeClr val="tx1"/>
            </a:solidFill>
            <a:effectLst/>
            <a:latin typeface="Arial"/>
            <a:cs typeface="Arial"/>
          </a:endParaRPr>
        </a:p>
      </cdr:txBody>
    </cdr:sp>
  </cdr:relSizeAnchor>
  <cdr:relSizeAnchor xmlns:cdr="http://schemas.openxmlformats.org/drawingml/2006/chartDrawing">
    <cdr:from>
      <cdr:x>0.29104</cdr:x>
      <cdr:y>0.21267</cdr:y>
    </cdr:from>
    <cdr:to>
      <cdr:x>0.64276</cdr:x>
      <cdr:y>0.32127</cdr:y>
    </cdr:to>
    <cdr:sp macro="" textlink="">
      <cdr:nvSpPr>
        <cdr:cNvPr id="7" name="Rectangle 2"/>
        <cdr:cNvSpPr/>
      </cdr:nvSpPr>
      <cdr:spPr>
        <a:xfrm xmlns:a="http://schemas.openxmlformats.org/drawingml/2006/main">
          <a:off x="2679749" y="1193825"/>
          <a:ext cx="3238451" cy="6095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3. Using Chetty et al. (2016) mortality differential</a:t>
          </a:r>
          <a:endParaRPr lang="fr-FR" sz="1600">
            <a:solidFill>
              <a:schemeClr val="tx1"/>
            </a:solidFill>
            <a:effectLst/>
            <a:latin typeface="Arial"/>
            <a:cs typeface="Arial"/>
          </a:endParaRPr>
        </a:p>
      </cdr:txBody>
    </cdr:sp>
  </cdr:relSizeAnchor>
  <cdr:relSizeAnchor xmlns:cdr="http://schemas.openxmlformats.org/drawingml/2006/chartDrawing">
    <cdr:from>
      <cdr:x>0.74896</cdr:x>
      <cdr:y>0.14254</cdr:y>
    </cdr:from>
    <cdr:to>
      <cdr:x>0.85655</cdr:x>
      <cdr:y>0.18552</cdr:y>
    </cdr:to>
    <cdr:cxnSp macro="">
      <cdr:nvCxnSpPr>
        <cdr:cNvPr id="8" name="Connecteur droit avec flèche 7">
          <a:extLst xmlns:a="http://schemas.openxmlformats.org/drawingml/2006/main">
            <a:ext uri="{FF2B5EF4-FFF2-40B4-BE49-F238E27FC236}">
              <a16:creationId xmlns:a16="http://schemas.microsoft.com/office/drawing/2014/main" id="{69F11720-7383-3C4C-9B5C-7206B0EC0AFE}"/>
            </a:ext>
          </a:extLst>
        </cdr:cNvPr>
        <cdr:cNvCxnSpPr/>
      </cdr:nvCxnSpPr>
      <cdr:spPr>
        <a:xfrm xmlns:a="http://schemas.openxmlformats.org/drawingml/2006/main">
          <a:off x="6896081" y="800107"/>
          <a:ext cx="990619" cy="24129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0.85655</cdr:x>
      <cdr:y>0.42986</cdr:y>
    </cdr:from>
    <cdr:to>
      <cdr:x>0.86345</cdr:x>
      <cdr:y>0.57466</cdr:y>
    </cdr:to>
    <cdr:cxnSp macro="">
      <cdr:nvCxnSpPr>
        <cdr:cNvPr id="9" name="Connecteur droit avec flèche 7">
          <a:extLst xmlns:a="http://schemas.openxmlformats.org/drawingml/2006/main">
            <a:ext uri="{FF2B5EF4-FFF2-40B4-BE49-F238E27FC236}">
              <a16:creationId xmlns:a16="http://schemas.microsoft.com/office/drawing/2014/main" id="{7DE4DDAA-B31A-2C48-9F56-372CB550A930}"/>
            </a:ext>
          </a:extLst>
        </cdr:cNvPr>
        <cdr:cNvCxnSpPr/>
      </cdr:nvCxnSpPr>
      <cdr:spPr>
        <a:xfrm xmlns:a="http://schemas.openxmlformats.org/drawingml/2006/main" flipV="1">
          <a:off x="7886684" y="2413000"/>
          <a:ext cx="63516" cy="812796"/>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0.60828</cdr:x>
      <cdr:y>0.52036</cdr:y>
    </cdr:from>
    <cdr:to>
      <cdr:x>0.70897</cdr:x>
      <cdr:y>0.54977</cdr:y>
    </cdr:to>
    <cdr:cxnSp macro="">
      <cdr:nvCxnSpPr>
        <cdr:cNvPr id="11" name="Connecteur droit avec flèche 7">
          <a:extLst xmlns:a="http://schemas.openxmlformats.org/drawingml/2006/main">
            <a:ext uri="{FF2B5EF4-FFF2-40B4-BE49-F238E27FC236}">
              <a16:creationId xmlns:a16="http://schemas.microsoft.com/office/drawing/2014/main" id="{0C56FCCA-4C4E-FB43-8EFB-52845709D6F9}"/>
            </a:ext>
          </a:extLst>
        </cdr:cNvPr>
        <cdr:cNvCxnSpPr/>
      </cdr:nvCxnSpPr>
      <cdr:spPr>
        <a:xfrm xmlns:a="http://schemas.openxmlformats.org/drawingml/2006/main" flipV="1">
          <a:off x="5600700" y="2921000"/>
          <a:ext cx="927100" cy="1651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0.57103</cdr:x>
      <cdr:y>0.27376</cdr:y>
    </cdr:from>
    <cdr:to>
      <cdr:x>0.65517</cdr:x>
      <cdr:y>0.31222</cdr:y>
    </cdr:to>
    <cdr:cxnSp macro="">
      <cdr:nvCxnSpPr>
        <cdr:cNvPr id="15" name="Connecteur droit avec flèche 7">
          <a:extLst xmlns:a="http://schemas.openxmlformats.org/drawingml/2006/main">
            <a:ext uri="{FF2B5EF4-FFF2-40B4-BE49-F238E27FC236}">
              <a16:creationId xmlns:a16="http://schemas.microsoft.com/office/drawing/2014/main" id="{EA5DFC90-56B6-C44A-9909-F7745764697A}"/>
            </a:ext>
          </a:extLst>
        </cdr:cNvPr>
        <cdr:cNvCxnSpPr/>
      </cdr:nvCxnSpPr>
      <cdr:spPr>
        <a:xfrm xmlns:a="http://schemas.openxmlformats.org/drawingml/2006/main">
          <a:off x="5257800" y="1536700"/>
          <a:ext cx="774678" cy="21590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0.51448</cdr:x>
      <cdr:y>0.54751</cdr:y>
    </cdr:from>
    <cdr:to>
      <cdr:x>0.74759</cdr:x>
      <cdr:y>0.74208</cdr:y>
    </cdr:to>
    <cdr:sp macro="" textlink="">
      <cdr:nvSpPr>
        <cdr:cNvPr id="10" name="Rectangle 9"/>
        <cdr:cNvSpPr/>
      </cdr:nvSpPr>
      <cdr:spPr>
        <a:xfrm xmlns:a="http://schemas.openxmlformats.org/drawingml/2006/main">
          <a:off x="4737100" y="3073400"/>
          <a:ext cx="2146300" cy="1092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1. Kopczuk and Saez (2004) raw series and update </a:t>
          </a:r>
          <a:endParaRPr lang="fr-FR" sz="1600">
            <a:solidFill>
              <a:schemeClr val="tx1"/>
            </a:solidFill>
            <a:effectLst/>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298450</xdr:colOff>
      <xdr:row>2</xdr:row>
      <xdr:rowOff>69850</xdr:rowOff>
    </xdr:from>
    <xdr:to>
      <xdr:col>8</xdr:col>
      <xdr:colOff>107950</xdr:colOff>
      <xdr:row>16</xdr:row>
      <xdr:rowOff>146050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0.84388</cdr:x>
      <cdr:y>1.71547E-7</cdr:y>
    </cdr:from>
    <cdr:to>
      <cdr:x>1</cdr:x>
      <cdr:y>0.17211</cdr:y>
    </cdr:to>
    <cdr:sp macro="" textlink="">
      <cdr:nvSpPr>
        <cdr:cNvPr id="2" name="Rectangle 1"/>
        <cdr:cNvSpPr/>
      </cdr:nvSpPr>
      <cdr:spPr>
        <a:xfrm xmlns:a="http://schemas.openxmlformats.org/drawingml/2006/main">
          <a:off x="7620000" y="1"/>
          <a:ext cx="1409700" cy="10033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Palatino"/>
              <a:cs typeface="Palatino"/>
            </a:rPr>
            <a:t>with Sanders</a:t>
          </a:r>
        </a:p>
        <a:p xmlns:a="http://schemas.openxmlformats.org/drawingml/2006/main">
          <a:r>
            <a:rPr lang="fr-FR" sz="1600">
              <a:solidFill>
                <a:schemeClr val="tx1"/>
              </a:solidFill>
              <a:effectLst/>
              <a:latin typeface="Palatino"/>
              <a:cs typeface="Palatino"/>
            </a:rPr>
            <a:t>wealth tax</a:t>
          </a:r>
        </a:p>
      </cdr:txBody>
    </cdr:sp>
  </cdr:relSizeAnchor>
  <cdr:relSizeAnchor xmlns:cdr="http://schemas.openxmlformats.org/drawingml/2006/chartDrawing">
    <cdr:from>
      <cdr:x>0.83404</cdr:x>
      <cdr:y>0.51198</cdr:y>
    </cdr:from>
    <cdr:to>
      <cdr:x>1</cdr:x>
      <cdr:y>0.60131</cdr:y>
    </cdr:to>
    <cdr:sp macro="" textlink="">
      <cdr:nvSpPr>
        <cdr:cNvPr id="3" name="Rectangle 2"/>
        <cdr:cNvSpPr/>
      </cdr:nvSpPr>
      <cdr:spPr>
        <a:xfrm xmlns:a="http://schemas.openxmlformats.org/drawingml/2006/main">
          <a:off x="7531100" y="2984500"/>
          <a:ext cx="1498600" cy="5207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Palatino"/>
              <a:cs typeface="Palatino"/>
            </a:rPr>
            <a:t>2018 tax rates</a:t>
          </a:r>
        </a:p>
      </cdr:txBody>
    </cdr:sp>
  </cdr:relSizeAnchor>
  <cdr:relSizeAnchor xmlns:cdr="http://schemas.openxmlformats.org/drawingml/2006/chartDrawing">
    <cdr:from>
      <cdr:x>0.84107</cdr:x>
      <cdr:y>0.25707</cdr:y>
    </cdr:from>
    <cdr:to>
      <cdr:x>1</cdr:x>
      <cdr:y>0.42919</cdr:y>
    </cdr:to>
    <cdr:sp macro="" textlink="">
      <cdr:nvSpPr>
        <cdr:cNvPr id="4" name="Rectangle 1"/>
        <cdr:cNvSpPr/>
      </cdr:nvSpPr>
      <cdr:spPr>
        <a:xfrm xmlns:a="http://schemas.openxmlformats.org/drawingml/2006/main">
          <a:off x="7594600" y="1498559"/>
          <a:ext cx="1435100" cy="10033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Palatino"/>
              <a:cs typeface="Palatino"/>
            </a:rPr>
            <a:t>with Warren</a:t>
          </a:r>
        </a:p>
        <a:p xmlns:a="http://schemas.openxmlformats.org/drawingml/2006/main">
          <a:r>
            <a:rPr lang="fr-FR" sz="1600">
              <a:solidFill>
                <a:schemeClr val="tx1"/>
              </a:solidFill>
              <a:effectLst/>
              <a:latin typeface="Palatino"/>
              <a:cs typeface="Palatino"/>
            </a:rPr>
            <a:t>wealth tax</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0.69761</cdr:x>
      <cdr:y>0.29194</cdr:y>
    </cdr:from>
    <cdr:to>
      <cdr:x>1</cdr:x>
      <cdr:y>0.42265</cdr:y>
    </cdr:to>
    <cdr:sp macro="" textlink="">
      <cdr:nvSpPr>
        <cdr:cNvPr id="3" name="Rectangle 2"/>
        <cdr:cNvSpPr/>
      </cdr:nvSpPr>
      <cdr:spPr>
        <a:xfrm xmlns:a="http://schemas.openxmlformats.org/drawingml/2006/main">
          <a:off x="6299209" y="1701829"/>
          <a:ext cx="2730491" cy="7619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With Warren wealth tax (3%</a:t>
          </a:r>
          <a:r>
            <a:rPr lang="fr-FR" sz="1600" baseline="0">
              <a:solidFill>
                <a:srgbClr val="000000"/>
              </a:solidFill>
              <a:effectLst/>
              <a:latin typeface="Arial"/>
              <a:cs typeface="Arial"/>
            </a:rPr>
            <a:t> rate above $1bn)</a:t>
          </a:r>
          <a:endParaRPr lang="fr-FR" sz="1600">
            <a:solidFill>
              <a:srgbClr val="000000"/>
            </a:solidFill>
            <a:effectLst/>
            <a:latin typeface="Arial"/>
            <a:cs typeface="Arial"/>
          </a:endParaRPr>
        </a:p>
      </cdr:txBody>
    </cdr:sp>
  </cdr:relSizeAnchor>
  <cdr:relSizeAnchor xmlns:cdr="http://schemas.openxmlformats.org/drawingml/2006/chartDrawing">
    <cdr:from>
      <cdr:x>0.72433</cdr:x>
      <cdr:y>0.44009</cdr:y>
    </cdr:from>
    <cdr:to>
      <cdr:x>1</cdr:x>
      <cdr:y>0.59913</cdr:y>
    </cdr:to>
    <cdr:sp macro="" textlink="">
      <cdr:nvSpPr>
        <cdr:cNvPr id="4" name="Rectangle 3"/>
        <cdr:cNvSpPr/>
      </cdr:nvSpPr>
      <cdr:spPr>
        <a:xfrm xmlns:a="http://schemas.openxmlformats.org/drawingml/2006/main">
          <a:off x="6540500" y="2565400"/>
          <a:ext cx="2489200" cy="927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Sanders wealth tax</a:t>
          </a:r>
        </a:p>
        <a:p xmlns:a="http://schemas.openxmlformats.org/drawingml/2006/main">
          <a:pPr algn="ctr"/>
          <a:r>
            <a:rPr lang="fr-FR" sz="1600">
              <a:solidFill>
                <a:schemeClr val="tx1"/>
              </a:solidFill>
              <a:effectLst/>
              <a:latin typeface="Arial"/>
              <a:cs typeface="Arial"/>
            </a:rPr>
            <a:t>(up to 8% </a:t>
          </a:r>
          <a:r>
            <a:rPr lang="fr-FR" sz="1600" baseline="0">
              <a:solidFill>
                <a:schemeClr val="tx1"/>
              </a:solidFill>
              <a:effectLst/>
              <a:latin typeface="Arial"/>
              <a:cs typeface="Arial"/>
            </a:rPr>
            <a:t>above $10bn)</a:t>
          </a:r>
          <a:endParaRPr lang="fr-FR" sz="1600">
            <a:solidFill>
              <a:schemeClr val="tx1"/>
            </a:solidFill>
            <a:effectLst/>
            <a:latin typeface="Arial"/>
            <a:cs typeface="Arial"/>
          </a:endParaRPr>
        </a:p>
      </cdr:txBody>
    </cdr:sp>
  </cdr:relSizeAnchor>
  <cdr:relSizeAnchor xmlns:cdr="http://schemas.openxmlformats.org/drawingml/2006/chartDrawing">
    <cdr:from>
      <cdr:x>0.6526</cdr:x>
      <cdr:y>0.65393</cdr:y>
    </cdr:from>
    <cdr:to>
      <cdr:x>0.99437</cdr:x>
      <cdr:y>0.80392</cdr:y>
    </cdr:to>
    <cdr:sp macro="" textlink="">
      <cdr:nvSpPr>
        <cdr:cNvPr id="6" name="Rectangle 3"/>
        <cdr:cNvSpPr/>
      </cdr:nvSpPr>
      <cdr:spPr>
        <a:xfrm xmlns:a="http://schemas.openxmlformats.org/drawingml/2006/main">
          <a:off x="5892819" y="3811928"/>
          <a:ext cx="3086081" cy="8743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With radical wealth tax</a:t>
          </a:r>
        </a:p>
        <a:p xmlns:a="http://schemas.openxmlformats.org/drawingml/2006/main">
          <a:pPr algn="ctr"/>
          <a:r>
            <a:rPr lang="fr-FR" sz="1600">
              <a:solidFill>
                <a:schemeClr val="tx1"/>
              </a:solidFill>
              <a:effectLst/>
              <a:latin typeface="Arial"/>
              <a:cs typeface="Arial"/>
            </a:rPr>
            <a:t>(10% </a:t>
          </a:r>
          <a:r>
            <a:rPr lang="fr-FR" sz="1600" baseline="0">
              <a:solidFill>
                <a:schemeClr val="tx1"/>
              </a:solidFill>
              <a:effectLst/>
              <a:latin typeface="Arial"/>
              <a:cs typeface="Arial"/>
            </a:rPr>
            <a:t>rate above $1bn)</a:t>
          </a:r>
          <a:endParaRPr lang="fr-FR" sz="1600">
            <a:solidFill>
              <a:schemeClr val="tx1"/>
            </a:solidFill>
            <a:effectLst/>
            <a:latin typeface="Arial"/>
            <a:cs typeface="Arial"/>
          </a:endParaRPr>
        </a:p>
      </cdr:txBody>
    </cdr:sp>
  </cdr:relSizeAnchor>
  <cdr:relSizeAnchor xmlns:cdr="http://schemas.openxmlformats.org/drawingml/2006/chartDrawing">
    <cdr:from>
      <cdr:x>0.53055</cdr:x>
      <cdr:y>0.0719</cdr:y>
    </cdr:from>
    <cdr:to>
      <cdr:x>0.83685</cdr:x>
      <cdr:y>0.23312</cdr:y>
    </cdr:to>
    <cdr:sp macro="" textlink="">
      <cdr:nvSpPr>
        <cdr:cNvPr id="7" name="Rectangle 4"/>
        <cdr:cNvSpPr/>
      </cdr:nvSpPr>
      <cdr:spPr>
        <a:xfrm xmlns:a="http://schemas.openxmlformats.org/drawingml/2006/main">
          <a:off x="4790732" y="419126"/>
          <a:ext cx="2765797" cy="9398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Actual share of wealth owned by the Forbes 400</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0.6469</cdr:x>
      <cdr:y>0.24208</cdr:y>
    </cdr:from>
    <cdr:to>
      <cdr:x>0.90069</cdr:x>
      <cdr:y>0.32353</cdr:y>
    </cdr:to>
    <cdr:sp macro="" textlink="">
      <cdr:nvSpPr>
        <cdr:cNvPr id="2" name="Rectangle 1"/>
        <cdr:cNvSpPr/>
      </cdr:nvSpPr>
      <cdr:spPr>
        <a:xfrm xmlns:a="http://schemas.openxmlformats.org/drawingml/2006/main">
          <a:off x="5956300" y="1358900"/>
          <a:ext cx="2336800"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Market value</a:t>
          </a:r>
          <a:endParaRPr lang="fr-FR" sz="1600">
            <a:solidFill>
              <a:schemeClr val="tx1"/>
            </a:solidFill>
            <a:effectLst/>
            <a:latin typeface="Arial"/>
            <a:cs typeface="Arial"/>
          </a:endParaRPr>
        </a:p>
      </cdr:txBody>
    </cdr:sp>
  </cdr:relSizeAnchor>
  <cdr:relSizeAnchor xmlns:cdr="http://schemas.openxmlformats.org/drawingml/2006/chartDrawing">
    <cdr:from>
      <cdr:x>0.66069</cdr:x>
      <cdr:y>0.52941</cdr:y>
    </cdr:from>
    <cdr:to>
      <cdr:x>0.89379</cdr:x>
      <cdr:y>0.67421</cdr:y>
    </cdr:to>
    <cdr:sp macro="" textlink="">
      <cdr:nvSpPr>
        <cdr:cNvPr id="3" name="Rectangle 2"/>
        <cdr:cNvSpPr/>
      </cdr:nvSpPr>
      <cdr:spPr>
        <a:xfrm xmlns:a="http://schemas.openxmlformats.org/drawingml/2006/main">
          <a:off x="6083303" y="2971790"/>
          <a:ext cx="2146297" cy="8128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Capital stock (at replacement cost)</a:t>
          </a:r>
          <a:endParaRPr lang="fr-FR" sz="1600">
            <a:solidFill>
              <a:schemeClr val="tx1"/>
            </a:solidFill>
            <a:effectLst/>
            <a:latin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0.05655</cdr:x>
      <cdr:y>0.92534</cdr:y>
    </cdr:from>
    <cdr:to>
      <cdr:x>1</cdr:x>
      <cdr:y>0.99723</cdr:y>
    </cdr:to>
    <cdr:sp macro="" textlink="">
      <cdr:nvSpPr>
        <cdr:cNvPr id="2"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relative</a:t>
          </a:r>
          <a:r>
            <a:rPr lang="fr-FR" sz="1200" baseline="0">
              <a:latin typeface="Arial"/>
              <a:ea typeface="+mn-ea"/>
              <a:cs typeface="Arial"/>
            </a:rPr>
            <a:t> to national income</a:t>
          </a:r>
          <a:r>
            <a:rPr lang="fr-FR" sz="1200">
              <a:latin typeface="Arial"/>
              <a:ea typeface="+mn-ea"/>
              <a:cs typeface="Arial"/>
            </a:rPr>
            <a:t> Source: Piketty, Saez, and Zucman (2018).</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0.6469</cdr:x>
      <cdr:y>0.24208</cdr:y>
    </cdr:from>
    <cdr:to>
      <cdr:x>0.90069</cdr:x>
      <cdr:y>0.32353</cdr:y>
    </cdr:to>
    <cdr:sp macro="" textlink="">
      <cdr:nvSpPr>
        <cdr:cNvPr id="3" name="Rectangle 1"/>
        <cdr:cNvSpPr/>
      </cdr:nvSpPr>
      <cdr:spPr>
        <a:xfrm xmlns:a="http://schemas.openxmlformats.org/drawingml/2006/main">
          <a:off x="5956300" y="1358900"/>
          <a:ext cx="2336800"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Market value</a:t>
          </a:r>
          <a:endParaRPr lang="fr-FR" sz="1800">
            <a:solidFill>
              <a:schemeClr val="tx1"/>
            </a:solidFill>
            <a:effectLst/>
            <a:latin typeface="Arial"/>
            <a:cs typeface="Arial"/>
          </a:endParaRPr>
        </a:p>
      </cdr:txBody>
    </cdr:sp>
  </cdr:relSizeAnchor>
  <cdr:relSizeAnchor xmlns:cdr="http://schemas.openxmlformats.org/drawingml/2006/chartDrawing">
    <cdr:from>
      <cdr:x>0.05655</cdr:x>
      <cdr:y>0.92534</cdr:y>
    </cdr:from>
    <cdr:to>
      <cdr:x>1</cdr:x>
      <cdr:y>0.99723</cdr:y>
    </cdr:to>
    <cdr:sp macro="" textlink="">
      <cdr:nvSpPr>
        <cdr:cNvPr id="5"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relative</a:t>
          </a:r>
          <a:r>
            <a:rPr lang="fr-FR" sz="1200" baseline="0">
              <a:latin typeface="Arial"/>
              <a:ea typeface="+mn-ea"/>
              <a:cs typeface="Arial"/>
            </a:rPr>
            <a:t> to national income</a:t>
          </a:r>
          <a:r>
            <a:rPr lang="fr-FR" sz="1200">
              <a:latin typeface="Arial"/>
              <a:ea typeface="+mn-ea"/>
              <a:cs typeface="Arial"/>
            </a:rPr>
            <a:t> Source: Piketty, Saez, and Zucman (2018).</a:t>
          </a:r>
          <a:endParaRPr lang="en-US" sz="1200" b="0" i="0" u="none" strike="noStrike" baseline="0">
            <a:solidFill>
              <a:srgbClr val="000000"/>
            </a:solidFill>
            <a:latin typeface="Arial"/>
            <a:ea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0.05655</cdr:x>
      <cdr:y>0.92534</cdr:y>
    </cdr:from>
    <cdr:to>
      <cdr:x>1</cdr:x>
      <cdr:y>0.99723</cdr:y>
    </cdr:to>
    <cdr:sp macro="" textlink="">
      <cdr:nvSpPr>
        <cdr:cNvPr id="2"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relative</a:t>
          </a:r>
          <a:r>
            <a:rPr lang="fr-FR" sz="1200" baseline="0">
              <a:latin typeface="Arial"/>
              <a:ea typeface="+mn-ea"/>
              <a:cs typeface="Arial"/>
            </a:rPr>
            <a:t> to national income</a:t>
          </a:r>
          <a:r>
            <a:rPr lang="fr-FR" sz="1200">
              <a:latin typeface="Arial"/>
              <a:ea typeface="+mn-ea"/>
              <a:cs typeface="Arial"/>
            </a:rPr>
            <a:t> Source: Piketty, Saez, and Zucman (2018).</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0.6469</cdr:x>
      <cdr:y>0.24208</cdr:y>
    </cdr:from>
    <cdr:to>
      <cdr:x>0.90069</cdr:x>
      <cdr:y>0.32353</cdr:y>
    </cdr:to>
    <cdr:sp macro="" textlink="">
      <cdr:nvSpPr>
        <cdr:cNvPr id="3" name="Rectangle 1"/>
        <cdr:cNvSpPr/>
      </cdr:nvSpPr>
      <cdr:spPr>
        <a:xfrm xmlns:a="http://schemas.openxmlformats.org/drawingml/2006/main">
          <a:off x="5956300" y="1358900"/>
          <a:ext cx="2336800"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Market value</a:t>
          </a:r>
          <a:endParaRPr lang="fr-FR" sz="1800">
            <a:solidFill>
              <a:schemeClr val="tx1"/>
            </a:solidFill>
            <a:effectLst/>
            <a:latin typeface="Arial"/>
            <a:cs typeface="Arial"/>
          </a:endParaRPr>
        </a:p>
      </cdr:txBody>
    </cdr:sp>
  </cdr:relSizeAnchor>
  <cdr:relSizeAnchor xmlns:cdr="http://schemas.openxmlformats.org/drawingml/2006/chartDrawing">
    <cdr:from>
      <cdr:x>0.65931</cdr:x>
      <cdr:y>0.52941</cdr:y>
    </cdr:from>
    <cdr:to>
      <cdr:x>0.96828</cdr:x>
      <cdr:y>0.64932</cdr:y>
    </cdr:to>
    <cdr:sp macro="" textlink="">
      <cdr:nvSpPr>
        <cdr:cNvPr id="4" name="Rectangle 2"/>
        <cdr:cNvSpPr/>
      </cdr:nvSpPr>
      <cdr:spPr>
        <a:xfrm xmlns:a="http://schemas.openxmlformats.org/drawingml/2006/main">
          <a:off x="6070599" y="2971790"/>
          <a:ext cx="2844839" cy="6731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Capital stock (at replacement cost)</a:t>
          </a:r>
          <a:endParaRPr lang="fr-FR" sz="1800">
            <a:solidFill>
              <a:schemeClr val="tx1"/>
            </a:solidFill>
            <a:effectLst/>
            <a:latin typeface="Arial"/>
            <a:cs typeface="Arial"/>
          </a:endParaRPr>
        </a:p>
      </cdr:txBody>
    </cdr:sp>
  </cdr:relSizeAnchor>
  <cdr:relSizeAnchor xmlns:cdr="http://schemas.openxmlformats.org/drawingml/2006/chartDrawing">
    <cdr:from>
      <cdr:x>0.05655</cdr:x>
      <cdr:y>0.92534</cdr:y>
    </cdr:from>
    <cdr:to>
      <cdr:x>1</cdr:x>
      <cdr:y>0.99723</cdr:y>
    </cdr:to>
    <cdr:sp macro="" textlink="">
      <cdr:nvSpPr>
        <cdr:cNvPr id="5"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relative</a:t>
          </a:r>
          <a:r>
            <a:rPr lang="fr-FR" sz="1200" baseline="0">
              <a:latin typeface="Arial"/>
              <a:ea typeface="+mn-ea"/>
              <a:cs typeface="Arial"/>
            </a:rPr>
            <a:t> to national income</a:t>
          </a:r>
          <a:r>
            <a:rPr lang="fr-FR" sz="1200">
              <a:latin typeface="Arial"/>
              <a:ea typeface="+mn-ea"/>
              <a:cs typeface="Arial"/>
            </a:rPr>
            <a:t> Source: Piketty, Saez, and Zucman (2018).</a:t>
          </a:r>
          <a:endParaRPr lang="en-US" sz="1200" b="0" i="0" u="none" strike="noStrike" baseline="0">
            <a:solidFill>
              <a:srgbClr val="000000"/>
            </a:solidFill>
            <a:latin typeface="Arial"/>
            <a:ea typeface="Arial"/>
            <a:cs typeface="Arial"/>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0.05655</cdr:x>
      <cdr:y>0.92534</cdr:y>
    </cdr:from>
    <cdr:to>
      <cdr:x>1</cdr:x>
      <cdr:y>0.99723</cdr:y>
    </cdr:to>
    <cdr:sp macro="" textlink="">
      <cdr:nvSpPr>
        <cdr:cNvPr id="2"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capital</a:t>
          </a:r>
          <a:r>
            <a:rPr lang="fr-FR" sz="1200" baseline="0">
              <a:latin typeface="Arial"/>
              <a:ea typeface="+mn-ea"/>
              <a:cs typeface="Arial"/>
            </a:rPr>
            <a:t> income in national income</a:t>
          </a:r>
          <a:r>
            <a:rPr lang="fr-FR" sz="1200">
              <a:latin typeface="Arial"/>
              <a:ea typeface="+mn-ea"/>
              <a:cs typeface="Arial"/>
            </a:rPr>
            <a:t> Source: Piketty, Saez, and Zucman (2018).</a:t>
          </a:r>
          <a:endParaRPr lang="en-US" sz="12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a:extLst>
            <a:ext uri="{FF2B5EF4-FFF2-40B4-BE49-F238E27FC236}">
              <a16:creationId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0.39259</cdr:x>
      <cdr:y>0.72331</cdr:y>
    </cdr:from>
    <cdr:to>
      <cdr:x>0.75407</cdr:x>
      <cdr:y>0.7972</cdr:y>
    </cdr:to>
    <cdr:sp macro="" textlink="">
      <cdr:nvSpPr>
        <cdr:cNvPr id="3" name="Rectangle 2"/>
        <cdr:cNvSpPr/>
      </cdr:nvSpPr>
      <cdr:spPr>
        <a:xfrm xmlns:a="http://schemas.openxmlformats.org/drawingml/2006/main">
          <a:off x="3365478" y="4216400"/>
          <a:ext cx="3098822" cy="4307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bg1"/>
              </a:solidFill>
              <a:effectLst/>
              <a:latin typeface="Arial"/>
              <a:cs typeface="Arial"/>
            </a:rPr>
            <a:t>Housing</a:t>
          </a:r>
          <a:r>
            <a:rPr lang="fr-FR" sz="1600" baseline="0">
              <a:solidFill>
                <a:schemeClr val="bg1"/>
              </a:solidFill>
              <a:effectLst/>
              <a:latin typeface="Arial"/>
              <a:cs typeface="Arial"/>
            </a:rPr>
            <a:t> (net of mortgages)</a:t>
          </a:r>
          <a:endParaRPr lang="fr-FR" sz="1600">
            <a:solidFill>
              <a:schemeClr val="bg1"/>
            </a:solidFill>
            <a:effectLst/>
            <a:latin typeface="Arial"/>
            <a:cs typeface="Arial"/>
          </a:endParaRPr>
        </a:p>
      </cdr:txBody>
    </cdr:sp>
  </cdr:relSizeAnchor>
  <cdr:relSizeAnchor xmlns:cdr="http://schemas.openxmlformats.org/drawingml/2006/chartDrawing">
    <cdr:from>
      <cdr:x>0.12</cdr:x>
      <cdr:y>0.54684</cdr:y>
    </cdr:from>
    <cdr:to>
      <cdr:x>0.34482</cdr:x>
      <cdr:y>0.65837</cdr:y>
    </cdr:to>
    <cdr:sp macro="" textlink="">
      <cdr:nvSpPr>
        <cdr:cNvPr id="4" name="Rectangle 3"/>
        <cdr:cNvSpPr/>
      </cdr:nvSpPr>
      <cdr:spPr>
        <a:xfrm xmlns:a="http://schemas.openxmlformats.org/drawingml/2006/main">
          <a:off x="1028700" y="3187700"/>
          <a:ext cx="1927269" cy="6501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Sole proprietorships</a:t>
          </a:r>
          <a:r>
            <a:rPr lang="fr-FR" sz="1600" baseline="0">
              <a:solidFill>
                <a:schemeClr val="bg1"/>
              </a:solidFill>
              <a:effectLst/>
              <a:latin typeface="Arial"/>
              <a:cs typeface="Arial"/>
            </a:rPr>
            <a:t> </a:t>
          </a:r>
          <a:r>
            <a:rPr lang="fr-FR" sz="1600">
              <a:solidFill>
                <a:schemeClr val="bg1"/>
              </a:solidFill>
              <a:effectLst/>
              <a:latin typeface="Arial"/>
              <a:cs typeface="Arial"/>
            </a:rPr>
            <a:t>&amp; partnerships</a:t>
          </a:r>
        </a:p>
      </cdr:txBody>
    </cdr:sp>
  </cdr:relSizeAnchor>
  <cdr:relSizeAnchor xmlns:cdr="http://schemas.openxmlformats.org/drawingml/2006/chartDrawing">
    <cdr:from>
      <cdr:x>0.50074</cdr:x>
      <cdr:y>0.48366</cdr:y>
    </cdr:from>
    <cdr:to>
      <cdr:x>0.84981</cdr:x>
      <cdr:y>0.53545</cdr:y>
    </cdr:to>
    <cdr:sp macro="" textlink="">
      <cdr:nvSpPr>
        <cdr:cNvPr id="5" name="Rectangle 4"/>
        <cdr:cNvSpPr/>
      </cdr:nvSpPr>
      <cdr:spPr>
        <a:xfrm xmlns:a="http://schemas.openxmlformats.org/drawingml/2006/main">
          <a:off x="4292613" y="2819387"/>
          <a:ext cx="2992402" cy="301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Currency, deposits &amp; bonds</a:t>
          </a:r>
        </a:p>
      </cdr:txBody>
    </cdr:sp>
  </cdr:relSizeAnchor>
  <cdr:relSizeAnchor xmlns:cdr="http://schemas.openxmlformats.org/drawingml/2006/chartDrawing">
    <cdr:from>
      <cdr:x>0.19872</cdr:x>
      <cdr:y>0.46208</cdr:y>
    </cdr:from>
    <cdr:to>
      <cdr:x>0.32148</cdr:x>
      <cdr:y>0.52505</cdr:y>
    </cdr:to>
    <cdr:sp macro="" textlink="">
      <cdr:nvSpPr>
        <cdr:cNvPr id="6" name="Rectangle 5"/>
        <cdr:cNvSpPr/>
      </cdr:nvSpPr>
      <cdr:spPr>
        <a:xfrm xmlns:a="http://schemas.openxmlformats.org/drawingml/2006/main">
          <a:off x="1703527" y="2693603"/>
          <a:ext cx="1052373" cy="3670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Equities</a:t>
          </a:r>
        </a:p>
      </cdr:txBody>
    </cdr:sp>
  </cdr:relSizeAnchor>
  <cdr:relSizeAnchor xmlns:cdr="http://schemas.openxmlformats.org/drawingml/2006/chartDrawing">
    <cdr:from>
      <cdr:x>0.76018</cdr:x>
      <cdr:y>0.34875</cdr:y>
    </cdr:from>
    <cdr:to>
      <cdr:x>0.88849</cdr:x>
      <cdr:y>0.41668</cdr:y>
    </cdr:to>
    <cdr:sp macro="" textlink="">
      <cdr:nvSpPr>
        <cdr:cNvPr id="7" name="Rectangle 6"/>
        <cdr:cNvSpPr/>
      </cdr:nvSpPr>
      <cdr:spPr>
        <a:xfrm xmlns:a="http://schemas.openxmlformats.org/drawingml/2006/main">
          <a:off x="6999341" y="1957695"/>
          <a:ext cx="1181415" cy="3813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Pensions </a:t>
          </a:r>
        </a:p>
      </cdr:txBody>
    </cdr:sp>
  </cdr:relSizeAnchor>
  <cdr:relSizeAnchor xmlns:cdr="http://schemas.openxmlformats.org/drawingml/2006/chartDrawing">
    <cdr:from>
      <cdr:x>0.07724</cdr:x>
      <cdr:y>0.9276</cdr:y>
    </cdr:from>
    <cdr:to>
      <cdr:x>1</cdr:x>
      <cdr:y>0.99949</cdr:y>
    </cdr:to>
    <cdr:sp macro="" textlink="">
      <cdr:nvSpPr>
        <cdr:cNvPr id="8" name="Text Box 1"/>
        <cdr:cNvSpPr txBox="1">
          <a:spLocks xmlns:a="http://schemas.openxmlformats.org/drawingml/2006/main" noChangeArrowheads="1"/>
        </cdr:cNvSpPr>
      </cdr:nvSpPr>
      <cdr:spPr bwMode="auto">
        <a:xfrm xmlns:a="http://schemas.openxmlformats.org/drawingml/2006/main">
          <a:off x="711200" y="5207000"/>
          <a:ext cx="84963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effectLst/>
              <a:latin typeface="Arial"/>
              <a:ea typeface="+mn-ea"/>
              <a:cs typeface="Arial"/>
            </a:rPr>
            <a:t>This figure depicts the evolution of the ratio of total household wealth to national income</a:t>
          </a:r>
          <a:r>
            <a:rPr lang="fr-FR" sz="1200" baseline="0">
              <a:latin typeface="Arial"/>
              <a:ea typeface="+mn-ea"/>
              <a:cs typeface="Arial"/>
            </a:rPr>
            <a:t>. </a:t>
          </a:r>
          <a:r>
            <a:rPr lang="fr-FR" sz="1200">
              <a:latin typeface="Arial"/>
              <a:ea typeface="+mn-ea"/>
              <a:cs typeface="Arial"/>
            </a:rPr>
            <a:t>Source: Piketty, Saez, and Zucman</a:t>
          </a:r>
          <a:r>
            <a:rPr lang="fr-FR" sz="1200" baseline="0">
              <a:latin typeface="Arial"/>
              <a:ea typeface="+mn-ea"/>
              <a:cs typeface="Arial"/>
            </a:rPr>
            <a:t> (2018)</a:t>
          </a:r>
          <a:r>
            <a:rPr lang="fr-FR" sz="120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0.05655</cdr:x>
      <cdr:y>0.92534</cdr:y>
    </cdr:from>
    <cdr:to>
      <cdr:x>1</cdr:x>
      <cdr:y>0.99723</cdr:y>
    </cdr:to>
    <cdr:sp macro="" textlink="">
      <cdr:nvSpPr>
        <cdr:cNvPr id="2"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owned</a:t>
          </a:r>
          <a:r>
            <a:rPr lang="fr-FR" sz="1200" baseline="0">
              <a:latin typeface="Arial"/>
              <a:ea typeface="+mn-ea"/>
              <a:cs typeface="Arial"/>
            </a:rPr>
            <a:t> by the top 0.1% of families (tax units) from various data sources.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0.76965</cdr:x>
      <cdr:y>0.57918</cdr:y>
    </cdr:from>
    <cdr:to>
      <cdr:x>0.99448</cdr:x>
      <cdr:y>0.66063</cdr:y>
    </cdr:to>
    <cdr:sp macro="" textlink="">
      <cdr:nvSpPr>
        <cdr:cNvPr id="3" name="Rectangle 1"/>
        <cdr:cNvSpPr/>
      </cdr:nvSpPr>
      <cdr:spPr>
        <a:xfrm xmlns:a="http://schemas.openxmlformats.org/drawingml/2006/main">
          <a:off x="7086565" y="3251195"/>
          <a:ext cx="2070122"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Estate multiplier</a:t>
          </a:r>
        </a:p>
        <a:p xmlns:a="http://schemas.openxmlformats.org/drawingml/2006/main">
          <a:r>
            <a:rPr lang="fr-FR" sz="1800" baseline="0">
              <a:solidFill>
                <a:schemeClr val="tx1"/>
              </a:solidFill>
              <a:effectLst/>
              <a:latin typeface="Arial"/>
              <a:cs typeface="Arial"/>
            </a:rPr>
            <a:t>(adjusted)</a:t>
          </a:r>
          <a:endParaRPr lang="fr-FR" sz="1800">
            <a:solidFill>
              <a:schemeClr val="tx1"/>
            </a:solidFill>
            <a:effectLst/>
            <a:latin typeface="Arial"/>
            <a:cs typeface="Arial"/>
          </a:endParaRPr>
        </a:p>
      </cdr:txBody>
    </cdr:sp>
  </cdr:relSizeAnchor>
  <cdr:relSizeAnchor xmlns:cdr="http://schemas.openxmlformats.org/drawingml/2006/chartDrawing">
    <cdr:from>
      <cdr:x>0.56827</cdr:x>
      <cdr:y>0.30091</cdr:y>
    </cdr:from>
    <cdr:to>
      <cdr:x>0.87586</cdr:x>
      <cdr:y>0.39367</cdr:y>
    </cdr:to>
    <cdr:sp macro="" textlink="">
      <cdr:nvSpPr>
        <cdr:cNvPr id="4" name="Rectangle 2"/>
        <cdr:cNvSpPr/>
      </cdr:nvSpPr>
      <cdr:spPr>
        <a:xfrm xmlns:a="http://schemas.openxmlformats.org/drawingml/2006/main">
          <a:off x="5232375" y="1689113"/>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SCF+Forbes 400</a:t>
          </a:r>
          <a:endParaRPr lang="fr-FR" sz="1800">
            <a:solidFill>
              <a:schemeClr val="tx1"/>
            </a:solidFill>
            <a:effectLst/>
            <a:latin typeface="Arial"/>
            <a:cs typeface="Arial"/>
          </a:endParaRPr>
        </a:p>
      </cdr:txBody>
    </cdr:sp>
  </cdr:relSizeAnchor>
  <cdr:relSizeAnchor xmlns:cdr="http://schemas.openxmlformats.org/drawingml/2006/chartDrawing">
    <cdr:from>
      <cdr:x>0.78897</cdr:x>
      <cdr:y>0.08823</cdr:y>
    </cdr:from>
    <cdr:to>
      <cdr:x>1</cdr:x>
      <cdr:y>0.16968</cdr:y>
    </cdr:to>
    <cdr:sp macro="" textlink="">
      <cdr:nvSpPr>
        <cdr:cNvPr id="6" name="Rectangle 1"/>
        <cdr:cNvSpPr/>
      </cdr:nvSpPr>
      <cdr:spPr>
        <a:xfrm xmlns:a="http://schemas.openxmlformats.org/drawingml/2006/main">
          <a:off x="7264400" y="495264"/>
          <a:ext cx="1943100"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Capitalization</a:t>
          </a:r>
          <a:endParaRPr lang="fr-FR" sz="1800">
            <a:solidFill>
              <a:schemeClr val="tx1"/>
            </a:solidFill>
            <a:effectLst/>
            <a:latin typeface="Arial"/>
            <a:cs typeface="Arial"/>
          </a:endParaRPr>
        </a:p>
      </cdr:txBody>
    </cdr:sp>
  </cdr:relSizeAnchor>
  <cdr:relSizeAnchor xmlns:cdr="http://schemas.openxmlformats.org/drawingml/2006/chartDrawing">
    <cdr:from>
      <cdr:x>0.57379</cdr:x>
      <cdr:y>0.181</cdr:y>
    </cdr:from>
    <cdr:to>
      <cdr:x>0.87448</cdr:x>
      <cdr:y>0.25792</cdr:y>
    </cdr:to>
    <cdr:sp macro="" textlink="">
      <cdr:nvSpPr>
        <cdr:cNvPr id="7" name="Rectangle 2"/>
        <cdr:cNvSpPr/>
      </cdr:nvSpPr>
      <cdr:spPr>
        <a:xfrm xmlns:a="http://schemas.openxmlformats.org/drawingml/2006/main">
          <a:off x="5283200" y="1016025"/>
          <a:ext cx="2768575" cy="4317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Revised capitalization</a:t>
          </a:r>
          <a:endParaRPr lang="fr-FR" sz="1800">
            <a:solidFill>
              <a:schemeClr val="tx1"/>
            </a:solidFill>
            <a:effectLst/>
            <a:latin typeface="Arial"/>
            <a:cs typeface="Arial"/>
          </a:endParaRPr>
        </a:p>
      </cdr:txBody>
    </cdr:sp>
  </cdr:relSizeAnchor>
  <cdr:relSizeAnchor xmlns:cdr="http://schemas.openxmlformats.org/drawingml/2006/chartDrawing">
    <cdr:from>
      <cdr:x>0.87586</cdr:x>
      <cdr:y>0.14706</cdr:y>
    </cdr:from>
    <cdr:to>
      <cdr:x>0.93379</cdr:x>
      <cdr:y>0.18778</cdr:y>
    </cdr:to>
    <cdr:cxnSp macro="">
      <cdr:nvCxnSpPr>
        <cdr:cNvPr id="8" name="Connecteur droit avec flèche 7">
          <a:extLst xmlns:a="http://schemas.openxmlformats.org/drawingml/2006/main">
            <a:ext uri="{FF2B5EF4-FFF2-40B4-BE49-F238E27FC236}">
              <a16:creationId xmlns:a16="http://schemas.microsoft.com/office/drawing/2014/main" id="{1CB0E5A2-7EB2-7141-84EA-07595A4E24E8}"/>
            </a:ext>
          </a:extLst>
        </cdr:cNvPr>
        <cdr:cNvCxnSpPr/>
      </cdr:nvCxnSpPr>
      <cdr:spPr>
        <a:xfrm xmlns:a="http://schemas.openxmlformats.org/drawingml/2006/main">
          <a:off x="8064500" y="825500"/>
          <a:ext cx="533400" cy="2286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0.84827</cdr:x>
      <cdr:y>0.45701</cdr:y>
    </cdr:from>
    <cdr:to>
      <cdr:x>0.88276</cdr:x>
      <cdr:y>0.57014</cdr:y>
    </cdr:to>
    <cdr:cxnSp macro="">
      <cdr:nvCxnSpPr>
        <cdr:cNvPr id="9" name="Connecteur droit avec flèche 7">
          <a:extLst xmlns:a="http://schemas.openxmlformats.org/drawingml/2006/main">
            <a:ext uri="{FF2B5EF4-FFF2-40B4-BE49-F238E27FC236}">
              <a16:creationId xmlns:a16="http://schemas.microsoft.com/office/drawing/2014/main" id="{A8AA0032-5CF4-F740-9C27-52E048AAF956}"/>
            </a:ext>
          </a:extLst>
        </cdr:cNvPr>
        <cdr:cNvCxnSpPr/>
      </cdr:nvCxnSpPr>
      <cdr:spPr>
        <a:xfrm xmlns:a="http://schemas.openxmlformats.org/drawingml/2006/main" flipV="1">
          <a:off x="7810485" y="2565400"/>
          <a:ext cx="317515" cy="63502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0.68827</cdr:x>
      <cdr:y>0.35747</cdr:y>
    </cdr:from>
    <cdr:to>
      <cdr:x>0.74069</cdr:x>
      <cdr:y>0.41855</cdr:y>
    </cdr:to>
    <cdr:cxnSp macro="">
      <cdr:nvCxnSpPr>
        <cdr:cNvPr id="11" name="Connecteur droit avec flèche 7">
          <a:extLst xmlns:a="http://schemas.openxmlformats.org/drawingml/2006/main">
            <a:ext uri="{FF2B5EF4-FFF2-40B4-BE49-F238E27FC236}">
              <a16:creationId xmlns:a16="http://schemas.microsoft.com/office/drawing/2014/main" id="{3569D056-09F9-BA49-9397-679D80A3336A}"/>
            </a:ext>
          </a:extLst>
        </cdr:cNvPr>
        <cdr:cNvCxnSpPr/>
      </cdr:nvCxnSpPr>
      <cdr:spPr>
        <a:xfrm xmlns:a="http://schemas.openxmlformats.org/drawingml/2006/main">
          <a:off x="6337254" y="2006600"/>
          <a:ext cx="482646" cy="3429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0.85379</cdr:x>
      <cdr:y>0.23529</cdr:y>
    </cdr:from>
    <cdr:to>
      <cdr:x>0.93517</cdr:x>
      <cdr:y>0.30543</cdr:y>
    </cdr:to>
    <cdr:cxnSp macro="">
      <cdr:nvCxnSpPr>
        <cdr:cNvPr id="15" name="Connecteur droit avec flèche 7">
          <a:extLst xmlns:a="http://schemas.openxmlformats.org/drawingml/2006/main">
            <a:ext uri="{FF2B5EF4-FFF2-40B4-BE49-F238E27FC236}">
              <a16:creationId xmlns:a16="http://schemas.microsoft.com/office/drawing/2014/main" id="{0F361654-225C-D140-BBDD-80DE170DE5D8}"/>
            </a:ext>
          </a:extLst>
        </cdr:cNvPr>
        <cdr:cNvCxnSpPr/>
      </cdr:nvCxnSpPr>
      <cdr:spPr>
        <a:xfrm xmlns:a="http://schemas.openxmlformats.org/drawingml/2006/main">
          <a:off x="7861300" y="1320800"/>
          <a:ext cx="749300" cy="3937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6286500" cy="811530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0.56827</cdr:x>
      <cdr:y>0.30091</cdr:y>
    </cdr:from>
    <cdr:to>
      <cdr:x>0.87586</cdr:x>
      <cdr:y>0.39367</cdr:y>
    </cdr:to>
    <cdr:sp macro="" textlink="">
      <cdr:nvSpPr>
        <cdr:cNvPr id="4" name="Rectangle 2"/>
        <cdr:cNvSpPr/>
      </cdr:nvSpPr>
      <cdr:spPr>
        <a:xfrm xmlns:a="http://schemas.openxmlformats.org/drawingml/2006/main">
          <a:off x="5232375" y="1689113"/>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SCF+Forbes 400</a:t>
          </a:r>
        </a:p>
        <a:p xmlns:a="http://schemas.openxmlformats.org/drawingml/2006/main">
          <a:r>
            <a:rPr lang="fr-FR" sz="1800" baseline="0">
              <a:solidFill>
                <a:schemeClr val="tx1"/>
              </a:solidFill>
              <a:effectLst/>
              <a:latin typeface="Arial"/>
              <a:cs typeface="Arial"/>
            </a:rPr>
            <a:t>(tax units)</a:t>
          </a:r>
          <a:endParaRPr lang="fr-FR" sz="1800">
            <a:solidFill>
              <a:schemeClr val="tx1"/>
            </a:solidFill>
            <a:effectLst/>
            <a:latin typeface="Arial"/>
            <a:cs typeface="Arial"/>
          </a:endParaRPr>
        </a:p>
      </cdr:txBody>
    </cdr:sp>
  </cdr:relSizeAnchor>
  <cdr:relSizeAnchor xmlns:cdr="http://schemas.openxmlformats.org/drawingml/2006/chartDrawing">
    <cdr:from>
      <cdr:x>0.65517</cdr:x>
      <cdr:y>0.10633</cdr:y>
    </cdr:from>
    <cdr:to>
      <cdr:x>0.95586</cdr:x>
      <cdr:y>0.18778</cdr:y>
    </cdr:to>
    <cdr:sp macro="" textlink="">
      <cdr:nvSpPr>
        <cdr:cNvPr id="6" name="Rectangle 1"/>
        <cdr:cNvSpPr/>
      </cdr:nvSpPr>
      <cdr:spPr>
        <a:xfrm xmlns:a="http://schemas.openxmlformats.org/drawingml/2006/main">
          <a:off x="6032501" y="596870"/>
          <a:ext cx="2768600"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Benchmark capitalization</a:t>
          </a:r>
        </a:p>
        <a:p xmlns:a="http://schemas.openxmlformats.org/drawingml/2006/main">
          <a:r>
            <a:rPr lang="fr-FR" sz="1800" baseline="0">
              <a:solidFill>
                <a:schemeClr val="tx1"/>
              </a:solidFill>
              <a:effectLst/>
              <a:latin typeface="Arial"/>
              <a:cs typeface="Arial"/>
            </a:rPr>
            <a:t>(tax units)</a:t>
          </a:r>
          <a:endParaRPr lang="fr-FR" sz="1800">
            <a:solidFill>
              <a:schemeClr val="tx1"/>
            </a:solidFill>
            <a:effectLst/>
            <a:latin typeface="Arial"/>
            <a:cs typeface="Arial"/>
          </a:endParaRPr>
        </a:p>
      </cdr:txBody>
    </cdr:sp>
  </cdr:relSizeAnchor>
  <cdr:relSizeAnchor xmlns:cdr="http://schemas.openxmlformats.org/drawingml/2006/chartDrawing">
    <cdr:from>
      <cdr:x>0.84</cdr:x>
      <cdr:y>0.16968</cdr:y>
    </cdr:from>
    <cdr:to>
      <cdr:x>0.89793</cdr:x>
      <cdr:y>0.2104</cdr:y>
    </cdr:to>
    <cdr:cxnSp macro="">
      <cdr:nvCxnSpPr>
        <cdr:cNvPr id="8" name="Connecteur droit avec flèche 7">
          <a:extLst xmlns:a="http://schemas.openxmlformats.org/drawingml/2006/main">
            <a:ext uri="{FF2B5EF4-FFF2-40B4-BE49-F238E27FC236}">
              <a16:creationId xmlns:a16="http://schemas.microsoft.com/office/drawing/2014/main" id="{611B0005-ED38-A149-87E5-1E8C5DFDB6E7}"/>
            </a:ext>
          </a:extLst>
        </cdr:cNvPr>
        <cdr:cNvCxnSpPr/>
      </cdr:nvCxnSpPr>
      <cdr:spPr>
        <a:xfrm xmlns:a="http://schemas.openxmlformats.org/drawingml/2006/main">
          <a:off x="7734281" y="952507"/>
          <a:ext cx="533390" cy="22857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0.69793</cdr:x>
      <cdr:y>0.36426</cdr:y>
    </cdr:from>
    <cdr:to>
      <cdr:x>0.75035</cdr:x>
      <cdr:y>0.42534</cdr:y>
    </cdr:to>
    <cdr:cxnSp macro="">
      <cdr:nvCxnSpPr>
        <cdr:cNvPr id="11" name="Connecteur droit avec flèche 7">
          <a:extLst xmlns:a="http://schemas.openxmlformats.org/drawingml/2006/main">
            <a:ext uri="{FF2B5EF4-FFF2-40B4-BE49-F238E27FC236}">
              <a16:creationId xmlns:a16="http://schemas.microsoft.com/office/drawing/2014/main" id="{78F94D99-ACB3-9346-8378-886DEDFD65D3}"/>
            </a:ext>
          </a:extLst>
        </cdr:cNvPr>
        <cdr:cNvCxnSpPr/>
      </cdr:nvCxnSpPr>
      <cdr:spPr>
        <a:xfrm xmlns:a="http://schemas.openxmlformats.org/drawingml/2006/main">
          <a:off x="6426146" y="2044722"/>
          <a:ext cx="482657" cy="34286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0.56827</cdr:x>
      <cdr:y>0.30091</cdr:y>
    </cdr:from>
    <cdr:to>
      <cdr:x>0.87586</cdr:x>
      <cdr:y>0.39367</cdr:y>
    </cdr:to>
    <cdr:sp macro="" textlink="">
      <cdr:nvSpPr>
        <cdr:cNvPr id="4" name="Rectangle 2"/>
        <cdr:cNvSpPr/>
      </cdr:nvSpPr>
      <cdr:spPr>
        <a:xfrm xmlns:a="http://schemas.openxmlformats.org/drawingml/2006/main">
          <a:off x="5232375" y="1689113"/>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SCF+Forbes 400</a:t>
          </a:r>
          <a:endParaRPr lang="fr-FR" sz="1600">
            <a:solidFill>
              <a:schemeClr val="tx1"/>
            </a:solidFill>
            <a:effectLst/>
            <a:latin typeface="Arial"/>
            <a:cs typeface="Arial"/>
          </a:endParaRPr>
        </a:p>
      </cdr:txBody>
    </cdr:sp>
  </cdr:relSizeAnchor>
  <cdr:relSizeAnchor xmlns:cdr="http://schemas.openxmlformats.org/drawingml/2006/chartDrawing">
    <cdr:from>
      <cdr:x>0.72276</cdr:x>
      <cdr:y>0.08823</cdr:y>
    </cdr:from>
    <cdr:to>
      <cdr:x>1</cdr:x>
      <cdr:y>0.16968</cdr:y>
    </cdr:to>
    <cdr:sp macro="" textlink="">
      <cdr:nvSpPr>
        <cdr:cNvPr id="6" name="Rectangle 1"/>
        <cdr:cNvSpPr/>
      </cdr:nvSpPr>
      <cdr:spPr>
        <a:xfrm xmlns:a="http://schemas.openxmlformats.org/drawingml/2006/main">
          <a:off x="6654801" y="495270"/>
          <a:ext cx="2552699"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Benchmark capitalization</a:t>
          </a:r>
          <a:endParaRPr lang="fr-FR" sz="1600">
            <a:solidFill>
              <a:schemeClr val="tx1"/>
            </a:solidFill>
            <a:effectLst/>
            <a:latin typeface="Arial"/>
            <a:cs typeface="Arial"/>
          </a:endParaRPr>
        </a:p>
      </cdr:txBody>
    </cdr:sp>
  </cdr:relSizeAnchor>
  <cdr:relSizeAnchor xmlns:cdr="http://schemas.openxmlformats.org/drawingml/2006/chartDrawing">
    <cdr:from>
      <cdr:x>0.44828</cdr:x>
      <cdr:y>0.43213</cdr:y>
    </cdr:from>
    <cdr:to>
      <cdr:x>0.69241</cdr:x>
      <cdr:y>0.50905</cdr:y>
    </cdr:to>
    <cdr:sp macro="" textlink="">
      <cdr:nvSpPr>
        <cdr:cNvPr id="7" name="Rectangle 2"/>
        <cdr:cNvSpPr/>
      </cdr:nvSpPr>
      <cdr:spPr>
        <a:xfrm xmlns:a="http://schemas.openxmlformats.org/drawingml/2006/main">
          <a:off x="4127548" y="2425725"/>
          <a:ext cx="2247827" cy="4317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Modified capitalization</a:t>
          </a:r>
          <a:endParaRPr lang="fr-FR" sz="1600">
            <a:solidFill>
              <a:schemeClr val="tx1"/>
            </a:solidFill>
            <a:effectLst/>
            <a:latin typeface="Arial"/>
            <a:cs typeface="Arial"/>
          </a:endParaRPr>
        </a:p>
      </cdr:txBody>
    </cdr:sp>
  </cdr:relSizeAnchor>
  <cdr:relSizeAnchor xmlns:cdr="http://schemas.openxmlformats.org/drawingml/2006/chartDrawing">
    <cdr:from>
      <cdr:x>0.87586</cdr:x>
      <cdr:y>0.14706</cdr:y>
    </cdr:from>
    <cdr:to>
      <cdr:x>0.91862</cdr:x>
      <cdr:y>0.20136</cdr:y>
    </cdr:to>
    <cdr:cxnSp macro="">
      <cdr:nvCxnSpPr>
        <cdr:cNvPr id="8" name="Connecteur droit avec flèche 7">
          <a:extLst xmlns:a="http://schemas.openxmlformats.org/drawingml/2006/main">
            <a:ext uri="{FF2B5EF4-FFF2-40B4-BE49-F238E27FC236}">
              <a16:creationId xmlns:a16="http://schemas.microsoft.com/office/drawing/2014/main" id="{AD53D93E-7155-0540-AB5C-7F7799E2D82B}"/>
            </a:ext>
          </a:extLst>
        </cdr:cNvPr>
        <cdr:cNvCxnSpPr/>
      </cdr:nvCxnSpPr>
      <cdr:spPr>
        <a:xfrm xmlns:a="http://schemas.openxmlformats.org/drawingml/2006/main">
          <a:off x="8064481" y="825507"/>
          <a:ext cx="393719" cy="30479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0.66068</cdr:x>
      <cdr:y>0.35973</cdr:y>
    </cdr:from>
    <cdr:to>
      <cdr:x>0.73793</cdr:x>
      <cdr:y>0.41402</cdr:y>
    </cdr:to>
    <cdr:cxnSp macro="">
      <cdr:nvCxnSpPr>
        <cdr:cNvPr id="11" name="Connecteur droit avec flèche 7">
          <a:extLst xmlns:a="http://schemas.openxmlformats.org/drawingml/2006/main">
            <a:ext uri="{FF2B5EF4-FFF2-40B4-BE49-F238E27FC236}">
              <a16:creationId xmlns:a16="http://schemas.microsoft.com/office/drawing/2014/main" id="{F244F6E9-D286-1146-BF81-E4F2223A28AC}"/>
            </a:ext>
          </a:extLst>
        </cdr:cNvPr>
        <cdr:cNvCxnSpPr/>
      </cdr:nvCxnSpPr>
      <cdr:spPr>
        <a:xfrm xmlns:a="http://schemas.openxmlformats.org/drawingml/2006/main">
          <a:off x="6083246" y="2019322"/>
          <a:ext cx="711279" cy="30475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0.63862</cdr:x>
      <cdr:y>0.48643</cdr:y>
    </cdr:from>
    <cdr:to>
      <cdr:x>0.66759</cdr:x>
      <cdr:y>0.53167</cdr:y>
    </cdr:to>
    <cdr:cxnSp macro="">
      <cdr:nvCxnSpPr>
        <cdr:cNvPr id="15" name="Connecteur droit avec flèche 7">
          <a:extLst xmlns:a="http://schemas.openxmlformats.org/drawingml/2006/main">
            <a:ext uri="{FF2B5EF4-FFF2-40B4-BE49-F238E27FC236}">
              <a16:creationId xmlns:a16="http://schemas.microsoft.com/office/drawing/2014/main" id="{2F2DA3CC-D920-844D-B295-55A9EF9ADFEE}"/>
            </a:ext>
          </a:extLst>
        </cdr:cNvPr>
        <cdr:cNvCxnSpPr/>
      </cdr:nvCxnSpPr>
      <cdr:spPr>
        <a:xfrm xmlns:a="http://schemas.openxmlformats.org/drawingml/2006/main">
          <a:off x="5880094" y="2730526"/>
          <a:ext cx="266706" cy="253974"/>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0.05655</cdr:x>
      <cdr:y>0.92534</cdr:y>
    </cdr:from>
    <cdr:to>
      <cdr:x>1</cdr:x>
      <cdr:y>0.99723</cdr:y>
    </cdr:to>
    <cdr:sp macro="" textlink="">
      <cdr:nvSpPr>
        <cdr:cNvPr id="2"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owned</a:t>
          </a:r>
          <a:r>
            <a:rPr lang="fr-FR" sz="1200" baseline="0">
              <a:latin typeface="Arial"/>
              <a:ea typeface="+mn-ea"/>
              <a:cs typeface="Arial"/>
            </a:rPr>
            <a:t> by the top 0.1% of families (tax units) from various data sources.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0.69103</cdr:x>
      <cdr:y>0.58823</cdr:y>
    </cdr:from>
    <cdr:to>
      <cdr:x>1</cdr:x>
      <cdr:y>0.76923</cdr:y>
    </cdr:to>
    <cdr:sp macro="" textlink="">
      <cdr:nvSpPr>
        <cdr:cNvPr id="3" name="Rectangle 1"/>
        <cdr:cNvSpPr/>
      </cdr:nvSpPr>
      <cdr:spPr>
        <a:xfrm xmlns:a="http://schemas.openxmlformats.org/drawingml/2006/main">
          <a:off x="6362700" y="3301969"/>
          <a:ext cx="2844800" cy="10160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Estate multiplier</a:t>
          </a:r>
        </a:p>
        <a:p xmlns:a="http://schemas.openxmlformats.org/drawingml/2006/main">
          <a:r>
            <a:rPr lang="fr-FR" sz="1800" baseline="0">
              <a:solidFill>
                <a:schemeClr val="tx1"/>
              </a:solidFill>
              <a:effectLst/>
              <a:latin typeface="Arial"/>
              <a:cs typeface="Arial"/>
            </a:rPr>
            <a:t>(adjusted for longevity gains)</a:t>
          </a:r>
          <a:endParaRPr lang="fr-FR" sz="1800">
            <a:solidFill>
              <a:schemeClr val="tx1"/>
            </a:solidFill>
            <a:effectLst/>
            <a:latin typeface="Arial"/>
            <a:cs typeface="Arial"/>
          </a:endParaRPr>
        </a:p>
      </cdr:txBody>
    </cdr:sp>
  </cdr:relSizeAnchor>
  <cdr:relSizeAnchor xmlns:cdr="http://schemas.openxmlformats.org/drawingml/2006/chartDrawing">
    <cdr:from>
      <cdr:x>0.56827</cdr:x>
      <cdr:y>0.30091</cdr:y>
    </cdr:from>
    <cdr:to>
      <cdr:x>0.87586</cdr:x>
      <cdr:y>0.39367</cdr:y>
    </cdr:to>
    <cdr:sp macro="" textlink="">
      <cdr:nvSpPr>
        <cdr:cNvPr id="4" name="Rectangle 2"/>
        <cdr:cNvSpPr/>
      </cdr:nvSpPr>
      <cdr:spPr>
        <a:xfrm xmlns:a="http://schemas.openxmlformats.org/drawingml/2006/main">
          <a:off x="5232375" y="1689113"/>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SCF+Forbes 400</a:t>
          </a:r>
          <a:endParaRPr lang="fr-FR" sz="1800">
            <a:solidFill>
              <a:schemeClr val="tx1"/>
            </a:solidFill>
            <a:effectLst/>
            <a:latin typeface="Arial"/>
            <a:cs typeface="Arial"/>
          </a:endParaRPr>
        </a:p>
      </cdr:txBody>
    </cdr:sp>
  </cdr:relSizeAnchor>
  <cdr:relSizeAnchor xmlns:cdr="http://schemas.openxmlformats.org/drawingml/2006/chartDrawing">
    <cdr:from>
      <cdr:x>0.78897</cdr:x>
      <cdr:y>0.08823</cdr:y>
    </cdr:from>
    <cdr:to>
      <cdr:x>1</cdr:x>
      <cdr:y>0.16968</cdr:y>
    </cdr:to>
    <cdr:sp macro="" textlink="">
      <cdr:nvSpPr>
        <cdr:cNvPr id="6" name="Rectangle 1"/>
        <cdr:cNvSpPr/>
      </cdr:nvSpPr>
      <cdr:spPr>
        <a:xfrm xmlns:a="http://schemas.openxmlformats.org/drawingml/2006/main">
          <a:off x="7264400" y="495264"/>
          <a:ext cx="1943100"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Capitalization</a:t>
          </a:r>
          <a:endParaRPr lang="fr-FR" sz="1800">
            <a:solidFill>
              <a:schemeClr val="tx1"/>
            </a:solidFill>
            <a:effectLst/>
            <a:latin typeface="Arial"/>
            <a:cs typeface="Arial"/>
          </a:endParaRPr>
        </a:p>
      </cdr:txBody>
    </cdr:sp>
  </cdr:relSizeAnchor>
  <cdr:relSizeAnchor xmlns:cdr="http://schemas.openxmlformats.org/drawingml/2006/chartDrawing">
    <cdr:from>
      <cdr:x>0.87586</cdr:x>
      <cdr:y>0.14706</cdr:y>
    </cdr:from>
    <cdr:to>
      <cdr:x>0.93379</cdr:x>
      <cdr:y>0.18778</cdr:y>
    </cdr:to>
    <cdr:cxnSp macro="">
      <cdr:nvCxnSpPr>
        <cdr:cNvPr id="8" name="Connecteur droit avec flèche 7">
          <a:extLst xmlns:a="http://schemas.openxmlformats.org/drawingml/2006/main">
            <a:ext uri="{FF2B5EF4-FFF2-40B4-BE49-F238E27FC236}">
              <a16:creationId xmlns:a16="http://schemas.microsoft.com/office/drawing/2014/main" id="{BF586F36-8501-F743-A53C-A293C13F2F05}"/>
            </a:ext>
          </a:extLst>
        </cdr:cNvPr>
        <cdr:cNvCxnSpPr/>
      </cdr:nvCxnSpPr>
      <cdr:spPr>
        <a:xfrm xmlns:a="http://schemas.openxmlformats.org/drawingml/2006/main">
          <a:off x="8064500" y="825500"/>
          <a:ext cx="533400" cy="2286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0.84827</cdr:x>
      <cdr:y>0.45701</cdr:y>
    </cdr:from>
    <cdr:to>
      <cdr:x>0.88276</cdr:x>
      <cdr:y>0.57014</cdr:y>
    </cdr:to>
    <cdr:cxnSp macro="">
      <cdr:nvCxnSpPr>
        <cdr:cNvPr id="9" name="Connecteur droit avec flèche 7">
          <a:extLst xmlns:a="http://schemas.openxmlformats.org/drawingml/2006/main">
            <a:ext uri="{FF2B5EF4-FFF2-40B4-BE49-F238E27FC236}">
              <a16:creationId xmlns:a16="http://schemas.microsoft.com/office/drawing/2014/main" id="{7F32E489-630C-2D40-8CB5-B0B83CD3F234}"/>
            </a:ext>
          </a:extLst>
        </cdr:cNvPr>
        <cdr:cNvCxnSpPr/>
      </cdr:nvCxnSpPr>
      <cdr:spPr>
        <a:xfrm xmlns:a="http://schemas.openxmlformats.org/drawingml/2006/main" flipV="1">
          <a:off x="7810485" y="2565400"/>
          <a:ext cx="317515" cy="63502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0.68827</cdr:x>
      <cdr:y>0.35747</cdr:y>
    </cdr:from>
    <cdr:to>
      <cdr:x>0.74069</cdr:x>
      <cdr:y>0.41855</cdr:y>
    </cdr:to>
    <cdr:cxnSp macro="">
      <cdr:nvCxnSpPr>
        <cdr:cNvPr id="11" name="Connecteur droit avec flèche 7">
          <a:extLst xmlns:a="http://schemas.openxmlformats.org/drawingml/2006/main">
            <a:ext uri="{FF2B5EF4-FFF2-40B4-BE49-F238E27FC236}">
              <a16:creationId xmlns:a16="http://schemas.microsoft.com/office/drawing/2014/main" id="{C34C74DE-3EBA-EE42-9398-33DCD7DF20E6}"/>
            </a:ext>
          </a:extLst>
        </cdr:cNvPr>
        <cdr:cNvCxnSpPr/>
      </cdr:nvCxnSpPr>
      <cdr:spPr>
        <a:xfrm xmlns:a="http://schemas.openxmlformats.org/drawingml/2006/main">
          <a:off x="6337254" y="2006600"/>
          <a:ext cx="482646" cy="3429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0.74483</cdr:x>
      <cdr:y>0.55883</cdr:y>
    </cdr:from>
    <cdr:to>
      <cdr:x>0.9931</cdr:x>
      <cdr:y>0.68778</cdr:y>
    </cdr:to>
    <cdr:sp macro="" textlink="">
      <cdr:nvSpPr>
        <cdr:cNvPr id="3" name="Rectangle 1"/>
        <cdr:cNvSpPr/>
      </cdr:nvSpPr>
      <cdr:spPr>
        <a:xfrm xmlns:a="http://schemas.openxmlformats.org/drawingml/2006/main">
          <a:off x="6858000" y="3136936"/>
          <a:ext cx="2285968" cy="7238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Moody AAA rate Smith-Zidar-Zwick '19</a:t>
          </a:r>
          <a:endParaRPr lang="fr-FR" sz="1600">
            <a:solidFill>
              <a:schemeClr val="tx1"/>
            </a:solidFill>
            <a:effectLst/>
            <a:latin typeface="Arial"/>
            <a:cs typeface="Arial"/>
          </a:endParaRPr>
        </a:p>
      </cdr:txBody>
    </cdr:sp>
  </cdr:relSizeAnchor>
  <cdr:relSizeAnchor xmlns:cdr="http://schemas.openxmlformats.org/drawingml/2006/chartDrawing">
    <cdr:from>
      <cdr:x>0.5062</cdr:x>
      <cdr:y>0.22851</cdr:y>
    </cdr:from>
    <cdr:to>
      <cdr:x>0.81379</cdr:x>
      <cdr:y>0.32127</cdr:y>
    </cdr:to>
    <cdr:sp macro="" textlink="">
      <cdr:nvSpPr>
        <cdr:cNvPr id="4" name="Rectangle 2"/>
        <cdr:cNvSpPr/>
      </cdr:nvSpPr>
      <cdr:spPr>
        <a:xfrm xmlns:a="http://schemas.openxmlformats.org/drawingml/2006/main">
          <a:off x="4660846" y="1282728"/>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linked wealth-income</a:t>
          </a:r>
        </a:p>
        <a:p xmlns:a="http://schemas.openxmlformats.org/drawingml/2006/main">
          <a:r>
            <a:rPr lang="fr-FR" sz="1600" baseline="0">
              <a:solidFill>
                <a:schemeClr val="tx1"/>
              </a:solidFill>
              <a:effectLst/>
              <a:latin typeface="Arial"/>
              <a:cs typeface="Arial"/>
            </a:rPr>
            <a:t>Saez-Zucman BPEA '19</a:t>
          </a:r>
        </a:p>
        <a:p xmlns:a="http://schemas.openxmlformats.org/drawingml/2006/main">
          <a:endParaRPr lang="fr-FR" sz="1600">
            <a:solidFill>
              <a:schemeClr val="tx1"/>
            </a:solidFill>
            <a:effectLst/>
            <a:latin typeface="Arial"/>
            <a:cs typeface="Arial"/>
          </a:endParaRPr>
        </a:p>
      </cdr:txBody>
    </cdr:sp>
  </cdr:relSizeAnchor>
  <cdr:relSizeAnchor xmlns:cdr="http://schemas.openxmlformats.org/drawingml/2006/chartDrawing">
    <cdr:from>
      <cdr:x>0.69931</cdr:x>
      <cdr:y>0.08823</cdr:y>
    </cdr:from>
    <cdr:to>
      <cdr:x>1</cdr:x>
      <cdr:y>0.20136</cdr:y>
    </cdr:to>
    <cdr:sp macro="" textlink="">
      <cdr:nvSpPr>
        <cdr:cNvPr id="6" name="Rectangle 1"/>
        <cdr:cNvSpPr/>
      </cdr:nvSpPr>
      <cdr:spPr>
        <a:xfrm xmlns:a="http://schemas.openxmlformats.org/drawingml/2006/main">
          <a:off x="6438901" y="495270"/>
          <a:ext cx="2768599" cy="6350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Benchmark capitalization</a:t>
          </a:r>
        </a:p>
        <a:p xmlns:a="http://schemas.openxmlformats.org/drawingml/2006/main">
          <a:r>
            <a:rPr lang="fr-FR" sz="1600" baseline="0">
              <a:solidFill>
                <a:schemeClr val="tx1"/>
              </a:solidFill>
              <a:effectLst/>
              <a:latin typeface="Arial"/>
              <a:cs typeface="Arial"/>
            </a:rPr>
            <a:t>Saez-Zucman '16</a:t>
          </a:r>
        </a:p>
        <a:p xmlns:a="http://schemas.openxmlformats.org/drawingml/2006/main">
          <a:endParaRPr lang="fr-FR" sz="1600">
            <a:solidFill>
              <a:schemeClr val="tx1"/>
            </a:solidFill>
            <a:effectLst/>
            <a:latin typeface="Arial"/>
            <a:cs typeface="Arial"/>
          </a:endParaRPr>
        </a:p>
      </cdr:txBody>
    </cdr:sp>
  </cdr:relSizeAnchor>
  <cdr:relSizeAnchor xmlns:cdr="http://schemas.openxmlformats.org/drawingml/2006/chartDrawing">
    <cdr:from>
      <cdr:x>0.89931</cdr:x>
      <cdr:y>0.14932</cdr:y>
    </cdr:from>
    <cdr:to>
      <cdr:x>0.9531</cdr:x>
      <cdr:y>0.22172</cdr:y>
    </cdr:to>
    <cdr:cxnSp macro="">
      <cdr:nvCxnSpPr>
        <cdr:cNvPr id="8" name="Connecteur droit avec flèche 7">
          <a:extLst xmlns:a="http://schemas.openxmlformats.org/drawingml/2006/main">
            <a:ext uri="{FF2B5EF4-FFF2-40B4-BE49-F238E27FC236}">
              <a16:creationId xmlns:a16="http://schemas.microsoft.com/office/drawing/2014/main" id="{AD53D93E-7155-0540-AB5C-7F7799E2D82B}"/>
            </a:ext>
          </a:extLst>
        </cdr:cNvPr>
        <cdr:cNvCxnSpPr/>
      </cdr:nvCxnSpPr>
      <cdr:spPr>
        <a:xfrm xmlns:a="http://schemas.openxmlformats.org/drawingml/2006/main">
          <a:off x="8280381" y="838207"/>
          <a:ext cx="495319" cy="40639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0.86483</cdr:x>
      <cdr:y>0.4276</cdr:y>
    </cdr:from>
    <cdr:to>
      <cdr:x>0.89104</cdr:x>
      <cdr:y>0.5362</cdr:y>
    </cdr:to>
    <cdr:cxnSp macro="">
      <cdr:nvCxnSpPr>
        <cdr:cNvPr id="9" name="Connecteur droit avec flèche 7">
          <a:extLst xmlns:a="http://schemas.openxmlformats.org/drawingml/2006/main">
            <a:ext uri="{FF2B5EF4-FFF2-40B4-BE49-F238E27FC236}">
              <a16:creationId xmlns:a16="http://schemas.microsoft.com/office/drawing/2014/main" id="{21551BBB-76FB-3346-9162-0F99D5967D86}"/>
            </a:ext>
          </a:extLst>
        </cdr:cNvPr>
        <cdr:cNvCxnSpPr/>
      </cdr:nvCxnSpPr>
      <cdr:spPr>
        <a:xfrm xmlns:a="http://schemas.openxmlformats.org/drawingml/2006/main" flipV="1">
          <a:off x="7962910" y="2400294"/>
          <a:ext cx="241328" cy="609615"/>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0.7324</cdr:x>
      <cdr:y>0.2647</cdr:y>
    </cdr:from>
    <cdr:to>
      <cdr:x>0.87862</cdr:x>
      <cdr:y>0.33484</cdr:y>
    </cdr:to>
    <cdr:cxnSp macro="">
      <cdr:nvCxnSpPr>
        <cdr:cNvPr id="11" name="Connecteur droit avec flèche 7">
          <a:extLst xmlns:a="http://schemas.openxmlformats.org/drawingml/2006/main">
            <a:ext uri="{FF2B5EF4-FFF2-40B4-BE49-F238E27FC236}">
              <a16:creationId xmlns:a16="http://schemas.microsoft.com/office/drawing/2014/main" id="{F244F6E9-D286-1146-BF81-E4F2223A28AC}"/>
            </a:ext>
          </a:extLst>
        </cdr:cNvPr>
        <cdr:cNvCxnSpPr/>
      </cdr:nvCxnSpPr>
      <cdr:spPr>
        <a:xfrm xmlns:a="http://schemas.openxmlformats.org/drawingml/2006/main">
          <a:off x="6743617" y="1485895"/>
          <a:ext cx="1346283" cy="393705"/>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0.45103</cdr:x>
      <cdr:y>0.18326</cdr:y>
    </cdr:from>
    <cdr:to>
      <cdr:x>0.80689</cdr:x>
      <cdr:y>0.28507</cdr:y>
    </cdr:to>
    <cdr:sp macro="" textlink="">
      <cdr:nvSpPr>
        <cdr:cNvPr id="4" name="Rectangle 2"/>
        <cdr:cNvSpPr/>
      </cdr:nvSpPr>
      <cdr:spPr>
        <a:xfrm xmlns:a="http://schemas.openxmlformats.org/drawingml/2006/main">
          <a:off x="4152900" y="1028700"/>
          <a:ext cx="3276571" cy="5715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1) interest rate adjustment</a:t>
          </a:r>
        </a:p>
        <a:p xmlns:a="http://schemas.openxmlformats.org/drawingml/2006/main">
          <a:r>
            <a:rPr lang="fr-FR" sz="1600" baseline="0">
              <a:solidFill>
                <a:schemeClr val="tx1"/>
              </a:solidFill>
              <a:effectLst/>
              <a:latin typeface="Arial"/>
              <a:cs typeface="Arial"/>
            </a:rPr>
            <a:t>based on linked income-wealth data</a:t>
          </a:r>
        </a:p>
        <a:p xmlns:a="http://schemas.openxmlformats.org/drawingml/2006/main">
          <a:endParaRPr lang="fr-FR" sz="1600">
            <a:solidFill>
              <a:schemeClr val="tx1"/>
            </a:solidFill>
            <a:effectLst/>
            <a:latin typeface="Arial"/>
            <a:cs typeface="Arial"/>
          </a:endParaRPr>
        </a:p>
      </cdr:txBody>
    </cdr:sp>
  </cdr:relSizeAnchor>
  <cdr:relSizeAnchor xmlns:cdr="http://schemas.openxmlformats.org/drawingml/2006/chartDrawing">
    <cdr:from>
      <cdr:x>0.69931</cdr:x>
      <cdr:y>0.08823</cdr:y>
    </cdr:from>
    <cdr:to>
      <cdr:x>1</cdr:x>
      <cdr:y>0.20136</cdr:y>
    </cdr:to>
    <cdr:sp macro="" textlink="">
      <cdr:nvSpPr>
        <cdr:cNvPr id="6" name="Rectangle 1"/>
        <cdr:cNvSpPr/>
      </cdr:nvSpPr>
      <cdr:spPr>
        <a:xfrm xmlns:a="http://schemas.openxmlformats.org/drawingml/2006/main">
          <a:off x="6438901" y="495270"/>
          <a:ext cx="2768599" cy="6350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Benchmark capitalization</a:t>
          </a:r>
        </a:p>
        <a:p xmlns:a="http://schemas.openxmlformats.org/drawingml/2006/main">
          <a:r>
            <a:rPr lang="fr-FR" sz="1600" baseline="0">
              <a:solidFill>
                <a:schemeClr val="tx1"/>
              </a:solidFill>
              <a:effectLst/>
              <a:latin typeface="Arial"/>
              <a:cs typeface="Arial"/>
            </a:rPr>
            <a:t>Saez-Zucman '16</a:t>
          </a:r>
        </a:p>
        <a:p xmlns:a="http://schemas.openxmlformats.org/drawingml/2006/main">
          <a:endParaRPr lang="fr-FR" sz="1600">
            <a:solidFill>
              <a:schemeClr val="tx1"/>
            </a:solidFill>
            <a:effectLst/>
            <a:latin typeface="Arial"/>
            <a:cs typeface="Arial"/>
          </a:endParaRPr>
        </a:p>
      </cdr:txBody>
    </cdr:sp>
  </cdr:relSizeAnchor>
  <cdr:relSizeAnchor xmlns:cdr="http://schemas.openxmlformats.org/drawingml/2006/chartDrawing">
    <cdr:from>
      <cdr:x>0.32552</cdr:x>
      <cdr:y>0.34616</cdr:y>
    </cdr:from>
    <cdr:to>
      <cdr:x>0.62896</cdr:x>
      <cdr:y>0.46833</cdr:y>
    </cdr:to>
    <cdr:sp macro="" textlink="">
      <cdr:nvSpPr>
        <cdr:cNvPr id="7" name="Rectangle 2"/>
        <cdr:cNvSpPr/>
      </cdr:nvSpPr>
      <cdr:spPr>
        <a:xfrm xmlns:a="http://schemas.openxmlformats.org/drawingml/2006/main">
          <a:off x="2997200" y="1943119"/>
          <a:ext cx="2793965" cy="6857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 2) further adjusting</a:t>
          </a:r>
        </a:p>
        <a:p xmlns:a="http://schemas.openxmlformats.org/drawingml/2006/main">
          <a:r>
            <a:rPr lang="fr-FR" sz="1600" baseline="0">
              <a:solidFill>
                <a:schemeClr val="tx1"/>
              </a:solidFill>
              <a:effectLst/>
              <a:latin typeface="Arial"/>
              <a:cs typeface="Arial"/>
            </a:rPr>
            <a:t> S-corp+partnership wealth</a:t>
          </a:r>
        </a:p>
        <a:p xmlns:a="http://schemas.openxmlformats.org/drawingml/2006/main">
          <a:endParaRPr lang="fr-FR" sz="1600">
            <a:solidFill>
              <a:schemeClr val="tx1"/>
            </a:solidFill>
            <a:effectLst/>
            <a:latin typeface="Arial"/>
            <a:cs typeface="Arial"/>
          </a:endParaRPr>
        </a:p>
      </cdr:txBody>
    </cdr:sp>
  </cdr:relSizeAnchor>
  <cdr:relSizeAnchor xmlns:cdr="http://schemas.openxmlformats.org/drawingml/2006/chartDrawing">
    <cdr:from>
      <cdr:x>0.89931</cdr:x>
      <cdr:y>0.14932</cdr:y>
    </cdr:from>
    <cdr:to>
      <cdr:x>0.9531</cdr:x>
      <cdr:y>0.22172</cdr:y>
    </cdr:to>
    <cdr:cxnSp macro="">
      <cdr:nvCxnSpPr>
        <cdr:cNvPr id="8" name="Connecteur droit avec flèche 7">
          <a:extLst xmlns:a="http://schemas.openxmlformats.org/drawingml/2006/main">
            <a:ext uri="{FF2B5EF4-FFF2-40B4-BE49-F238E27FC236}">
              <a16:creationId xmlns:a16="http://schemas.microsoft.com/office/drawing/2014/main" id="{AD53D93E-7155-0540-AB5C-7F7799E2D82B}"/>
            </a:ext>
          </a:extLst>
        </cdr:cNvPr>
        <cdr:cNvCxnSpPr/>
      </cdr:nvCxnSpPr>
      <cdr:spPr>
        <a:xfrm xmlns:a="http://schemas.openxmlformats.org/drawingml/2006/main">
          <a:off x="8280381" y="838207"/>
          <a:ext cx="495319" cy="40639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0.77517</cdr:x>
      <cdr:y>0.27376</cdr:y>
    </cdr:from>
    <cdr:to>
      <cdr:x>0.87862</cdr:x>
      <cdr:y>0.33484</cdr:y>
    </cdr:to>
    <cdr:cxnSp macro="">
      <cdr:nvCxnSpPr>
        <cdr:cNvPr id="11" name="Connecteur droit avec flèche 7">
          <a:extLst xmlns:a="http://schemas.openxmlformats.org/drawingml/2006/main">
            <a:ext uri="{FF2B5EF4-FFF2-40B4-BE49-F238E27FC236}">
              <a16:creationId xmlns:a16="http://schemas.microsoft.com/office/drawing/2014/main" id="{F244F6E9-D286-1146-BF81-E4F2223A28AC}"/>
            </a:ext>
          </a:extLst>
        </cdr:cNvPr>
        <cdr:cNvCxnSpPr/>
      </cdr:nvCxnSpPr>
      <cdr:spPr>
        <a:xfrm xmlns:a="http://schemas.openxmlformats.org/drawingml/2006/main">
          <a:off x="7137400" y="1536700"/>
          <a:ext cx="952494" cy="34289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0.43034</cdr:x>
      <cdr:y>0.45701</cdr:y>
    </cdr:from>
    <cdr:to>
      <cdr:x>0.49241</cdr:x>
      <cdr:y>0.49095</cdr:y>
    </cdr:to>
    <cdr:cxnSp macro="">
      <cdr:nvCxnSpPr>
        <cdr:cNvPr id="15" name="Connecteur droit avec flèche 7">
          <a:extLst xmlns:a="http://schemas.openxmlformats.org/drawingml/2006/main">
            <a:ext uri="{FF2B5EF4-FFF2-40B4-BE49-F238E27FC236}">
              <a16:creationId xmlns:a16="http://schemas.microsoft.com/office/drawing/2014/main" id="{2F2DA3CC-D920-844D-B295-55A9EF9ADFEE}"/>
            </a:ext>
          </a:extLst>
        </cdr:cNvPr>
        <cdr:cNvCxnSpPr/>
      </cdr:nvCxnSpPr>
      <cdr:spPr>
        <a:xfrm xmlns:a="http://schemas.openxmlformats.org/drawingml/2006/main">
          <a:off x="3962400" y="2565400"/>
          <a:ext cx="571500" cy="1905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6286500" cy="8115300"/>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0.05655</cdr:x>
      <cdr:y>0.92534</cdr:y>
    </cdr:from>
    <cdr:to>
      <cdr:x>1</cdr:x>
      <cdr:y>0.99723</cdr:y>
    </cdr:to>
    <cdr:sp macro="" textlink="">
      <cdr:nvSpPr>
        <cdr:cNvPr id="2" name="Text Box 1"/>
        <cdr:cNvSpPr txBox="1">
          <a:spLocks xmlns:a="http://schemas.openxmlformats.org/drawingml/2006/main" noChangeArrowheads="1"/>
        </cdr:cNvSpPr>
      </cdr:nvSpPr>
      <cdr:spPr bwMode="auto">
        <a:xfrm xmlns:a="http://schemas.openxmlformats.org/drawingml/2006/main">
          <a:off x="520700" y="5194300"/>
          <a:ext cx="8686800" cy="4035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a:latin typeface="Arial"/>
              <a:ea typeface="+mn-ea"/>
              <a:cs typeface="Arial"/>
            </a:rPr>
            <a:t>This figure depicts the share of total household wealth owned</a:t>
          </a:r>
          <a:r>
            <a:rPr lang="fr-FR" sz="1200" baseline="0">
              <a:latin typeface="Arial"/>
              <a:ea typeface="+mn-ea"/>
              <a:cs typeface="Arial"/>
            </a:rPr>
            <a:t> by the top 0.1% of families (tax units) and bottom 90% from capitalized incomes (Saez and Zucman, 2016) and survey data SCF+Forbes 400.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0.68275</cdr:x>
      <cdr:y>0.68099</cdr:y>
    </cdr:from>
    <cdr:to>
      <cdr:x>0.98345</cdr:x>
      <cdr:y>0.8009</cdr:y>
    </cdr:to>
    <cdr:sp macro="" textlink="">
      <cdr:nvSpPr>
        <cdr:cNvPr id="3" name="Rectangle 1"/>
        <cdr:cNvSpPr/>
      </cdr:nvSpPr>
      <cdr:spPr>
        <a:xfrm xmlns:a="http://schemas.openxmlformats.org/drawingml/2006/main">
          <a:off x="6286452" y="3822669"/>
          <a:ext cx="2768648" cy="6731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Top 0.1% wealth share</a:t>
          </a:r>
          <a:endParaRPr lang="fr-FR" sz="1800">
            <a:solidFill>
              <a:schemeClr val="tx1"/>
            </a:solidFill>
            <a:effectLst/>
            <a:latin typeface="Arial"/>
            <a:cs typeface="Arial"/>
          </a:endParaRPr>
        </a:p>
      </cdr:txBody>
    </cdr:sp>
  </cdr:relSizeAnchor>
  <cdr:relSizeAnchor xmlns:cdr="http://schemas.openxmlformats.org/drawingml/2006/chartDrawing">
    <cdr:from>
      <cdr:x>0.26207</cdr:x>
      <cdr:y>0.10407</cdr:y>
    </cdr:from>
    <cdr:to>
      <cdr:x>0.55034</cdr:x>
      <cdr:y>0.20136</cdr:y>
    </cdr:to>
    <cdr:sp macro="" textlink="">
      <cdr:nvSpPr>
        <cdr:cNvPr id="6" name="Rectangle 1"/>
        <cdr:cNvSpPr/>
      </cdr:nvSpPr>
      <cdr:spPr>
        <a:xfrm xmlns:a="http://schemas.openxmlformats.org/drawingml/2006/main">
          <a:off x="2413041" y="584170"/>
          <a:ext cx="2654259" cy="5461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Bottom 90% wealth share</a:t>
          </a:r>
          <a:endParaRPr lang="fr-FR" sz="1800">
            <a:solidFill>
              <a:schemeClr val="tx1"/>
            </a:solidFill>
            <a:effectLst/>
            <a:latin typeface="Arial"/>
            <a:cs typeface="Arial"/>
          </a:endParaRPr>
        </a:p>
      </cdr:txBody>
    </cdr:sp>
  </cdr:relSizeAnchor>
  <cdr:relSizeAnchor xmlns:cdr="http://schemas.openxmlformats.org/drawingml/2006/chartDrawing">
    <cdr:from>
      <cdr:x>0.29793</cdr:x>
      <cdr:y>0.22172</cdr:y>
    </cdr:from>
    <cdr:to>
      <cdr:x>0.35586</cdr:x>
      <cdr:y>0.26244</cdr:y>
    </cdr:to>
    <cdr:cxnSp macro="">
      <cdr:nvCxnSpPr>
        <cdr:cNvPr id="8" name="Connecteur droit avec flèche 7">
          <a:extLst xmlns:a="http://schemas.openxmlformats.org/drawingml/2006/main">
            <a:ext uri="{FF2B5EF4-FFF2-40B4-BE49-F238E27FC236}">
              <a16:creationId xmlns:a16="http://schemas.microsoft.com/office/drawing/2014/main" id="{FC0A7057-8671-B54C-BB71-68EF8AC1DEF6}"/>
            </a:ext>
          </a:extLst>
        </cdr:cNvPr>
        <cdr:cNvCxnSpPr/>
      </cdr:nvCxnSpPr>
      <cdr:spPr>
        <a:xfrm xmlns:a="http://schemas.openxmlformats.org/drawingml/2006/main">
          <a:off x="2743181" y="1244607"/>
          <a:ext cx="533390" cy="22857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0.77517</cdr:x>
      <cdr:y>0.62443</cdr:y>
    </cdr:from>
    <cdr:to>
      <cdr:x>0.78758</cdr:x>
      <cdr:y>0.68326</cdr:y>
    </cdr:to>
    <cdr:cxnSp macro="">
      <cdr:nvCxnSpPr>
        <cdr:cNvPr id="9" name="Connecteur droit avec flèche 7">
          <a:extLst xmlns:a="http://schemas.openxmlformats.org/drawingml/2006/main">
            <a:ext uri="{FF2B5EF4-FFF2-40B4-BE49-F238E27FC236}">
              <a16:creationId xmlns:a16="http://schemas.microsoft.com/office/drawing/2014/main" id="{0167AA23-0751-DF4D-B48D-BE815EC58B15}"/>
            </a:ext>
          </a:extLst>
        </cdr:cNvPr>
        <cdr:cNvCxnSpPr/>
      </cdr:nvCxnSpPr>
      <cdr:spPr>
        <a:xfrm xmlns:a="http://schemas.openxmlformats.org/drawingml/2006/main" flipH="1" flipV="1">
          <a:off x="7137400" y="3505200"/>
          <a:ext cx="114246" cy="330224"/>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0.68689</cdr:x>
      <cdr:y>0.72171</cdr:y>
    </cdr:from>
    <cdr:to>
      <cdr:x>0.98759</cdr:x>
      <cdr:y>0.84162</cdr:y>
    </cdr:to>
    <cdr:sp macro="" textlink="">
      <cdr:nvSpPr>
        <cdr:cNvPr id="3" name="Rectangle 1"/>
        <cdr:cNvSpPr/>
      </cdr:nvSpPr>
      <cdr:spPr>
        <a:xfrm xmlns:a="http://schemas.openxmlformats.org/drawingml/2006/main">
          <a:off x="6324521" y="4051269"/>
          <a:ext cx="2768695" cy="6731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Top 0.1% wealth share</a:t>
          </a:r>
          <a:endParaRPr lang="fr-FR" sz="1800">
            <a:solidFill>
              <a:schemeClr val="tx1"/>
            </a:solidFill>
            <a:effectLst/>
            <a:latin typeface="Arial"/>
            <a:cs typeface="Arial"/>
          </a:endParaRPr>
        </a:p>
      </cdr:txBody>
    </cdr:sp>
  </cdr:relSizeAnchor>
  <cdr:relSizeAnchor xmlns:cdr="http://schemas.openxmlformats.org/drawingml/2006/chartDrawing">
    <cdr:from>
      <cdr:x>0.53104</cdr:x>
      <cdr:y>0.44344</cdr:y>
    </cdr:from>
    <cdr:to>
      <cdr:x>0.89379</cdr:x>
      <cdr:y>0.55204</cdr:y>
    </cdr:to>
    <cdr:sp macro="" textlink="">
      <cdr:nvSpPr>
        <cdr:cNvPr id="4" name="Rectangle 2"/>
        <cdr:cNvSpPr/>
      </cdr:nvSpPr>
      <cdr:spPr>
        <a:xfrm xmlns:a="http://schemas.openxmlformats.org/drawingml/2006/main">
          <a:off x="4889538" y="2489217"/>
          <a:ext cx="3340021" cy="6096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Top 0.1% SCF+Forbes 400</a:t>
          </a:r>
          <a:endParaRPr lang="fr-FR" sz="1800">
            <a:solidFill>
              <a:schemeClr val="tx1"/>
            </a:solidFill>
            <a:effectLst/>
            <a:latin typeface="Arial"/>
            <a:cs typeface="Arial"/>
          </a:endParaRPr>
        </a:p>
      </cdr:txBody>
    </cdr:sp>
  </cdr:relSizeAnchor>
  <cdr:relSizeAnchor xmlns:cdr="http://schemas.openxmlformats.org/drawingml/2006/chartDrawing">
    <cdr:from>
      <cdr:x>0.16828</cdr:x>
      <cdr:y>0.13801</cdr:y>
    </cdr:from>
    <cdr:to>
      <cdr:x>0.49931</cdr:x>
      <cdr:y>0.2353</cdr:y>
    </cdr:to>
    <cdr:sp macro="" textlink="">
      <cdr:nvSpPr>
        <cdr:cNvPr id="6" name="Rectangle 1"/>
        <cdr:cNvSpPr/>
      </cdr:nvSpPr>
      <cdr:spPr>
        <a:xfrm xmlns:a="http://schemas.openxmlformats.org/drawingml/2006/main">
          <a:off x="1549400" y="774687"/>
          <a:ext cx="3047956" cy="5461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Bottom 90% wealth share</a:t>
          </a:r>
          <a:endParaRPr lang="fr-FR" sz="1800">
            <a:solidFill>
              <a:schemeClr val="tx1"/>
            </a:solidFill>
            <a:effectLst/>
            <a:latin typeface="Arial"/>
            <a:cs typeface="Arial"/>
          </a:endParaRPr>
        </a:p>
      </cdr:txBody>
    </cdr:sp>
  </cdr:relSizeAnchor>
  <cdr:relSizeAnchor xmlns:cdr="http://schemas.openxmlformats.org/drawingml/2006/chartDrawing">
    <cdr:from>
      <cdr:x>0.54207</cdr:x>
      <cdr:y>0.2896</cdr:y>
    </cdr:from>
    <cdr:to>
      <cdr:x>0.7862</cdr:x>
      <cdr:y>0.36652</cdr:y>
    </cdr:to>
    <cdr:sp macro="" textlink="">
      <cdr:nvSpPr>
        <cdr:cNvPr id="7" name="Rectangle 2"/>
        <cdr:cNvSpPr/>
      </cdr:nvSpPr>
      <cdr:spPr>
        <a:xfrm xmlns:a="http://schemas.openxmlformats.org/drawingml/2006/main">
          <a:off x="4991148" y="1625625"/>
          <a:ext cx="2247827" cy="4317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chemeClr val="tx1"/>
              </a:solidFill>
              <a:effectLst/>
              <a:latin typeface="Arial"/>
              <a:cs typeface="Arial"/>
            </a:rPr>
            <a:t>Bottom 90% SCF</a:t>
          </a:r>
          <a:endParaRPr lang="fr-FR" sz="1800">
            <a:solidFill>
              <a:schemeClr val="tx1"/>
            </a:solidFill>
            <a:effectLst/>
            <a:latin typeface="Arial"/>
            <a:cs typeface="Arial"/>
          </a:endParaRPr>
        </a:p>
      </cdr:txBody>
    </cdr:sp>
  </cdr:relSizeAnchor>
  <cdr:relSizeAnchor xmlns:cdr="http://schemas.openxmlformats.org/drawingml/2006/chartDrawing">
    <cdr:from>
      <cdr:x>0.29793</cdr:x>
      <cdr:y>0.22172</cdr:y>
    </cdr:from>
    <cdr:to>
      <cdr:x>0.35586</cdr:x>
      <cdr:y>0.26244</cdr:y>
    </cdr:to>
    <cdr:cxnSp macro="">
      <cdr:nvCxnSpPr>
        <cdr:cNvPr id="8" name="Connecteur droit avec flèche 7">
          <a:extLst xmlns:a="http://schemas.openxmlformats.org/drawingml/2006/main">
            <a:ext uri="{FF2B5EF4-FFF2-40B4-BE49-F238E27FC236}">
              <a16:creationId xmlns:a16="http://schemas.microsoft.com/office/drawing/2014/main" id="{E7EAC33E-CAF7-AF42-A8AF-E355B76D9F3A}"/>
            </a:ext>
          </a:extLst>
        </cdr:cNvPr>
        <cdr:cNvCxnSpPr/>
      </cdr:nvCxnSpPr>
      <cdr:spPr>
        <a:xfrm xmlns:a="http://schemas.openxmlformats.org/drawingml/2006/main">
          <a:off x="2743181" y="1244607"/>
          <a:ext cx="533390" cy="22857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0.77931</cdr:x>
      <cdr:y>0.64932</cdr:y>
    </cdr:from>
    <cdr:to>
      <cdr:x>0.79172</cdr:x>
      <cdr:y>0.70815</cdr:y>
    </cdr:to>
    <cdr:cxnSp macro="">
      <cdr:nvCxnSpPr>
        <cdr:cNvPr id="9" name="Connecteur droit avec flèche 7">
          <a:extLst xmlns:a="http://schemas.openxmlformats.org/drawingml/2006/main">
            <a:ext uri="{FF2B5EF4-FFF2-40B4-BE49-F238E27FC236}">
              <a16:creationId xmlns:a16="http://schemas.microsoft.com/office/drawing/2014/main" id="{69DB9DF4-9404-7944-845D-5D36E448E8A0}"/>
            </a:ext>
          </a:extLst>
        </cdr:cNvPr>
        <cdr:cNvCxnSpPr/>
      </cdr:nvCxnSpPr>
      <cdr:spPr>
        <a:xfrm xmlns:a="http://schemas.openxmlformats.org/drawingml/2006/main" flipH="1" flipV="1">
          <a:off x="7175478" y="3644875"/>
          <a:ext cx="114265" cy="3302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0.69378</cdr:x>
      <cdr:y>0.50453</cdr:y>
    </cdr:from>
    <cdr:to>
      <cdr:x>0.7462</cdr:x>
      <cdr:y>0.56561</cdr:y>
    </cdr:to>
    <cdr:cxnSp macro="">
      <cdr:nvCxnSpPr>
        <cdr:cNvPr id="11" name="Connecteur droit avec flèche 7">
          <a:extLst xmlns:a="http://schemas.openxmlformats.org/drawingml/2006/main">
            <a:ext uri="{FF2B5EF4-FFF2-40B4-BE49-F238E27FC236}">
              <a16:creationId xmlns:a16="http://schemas.microsoft.com/office/drawing/2014/main" id="{E4400B21-89BE-E44F-B710-47F683590200}"/>
            </a:ext>
          </a:extLst>
        </cdr:cNvPr>
        <cdr:cNvCxnSpPr/>
      </cdr:nvCxnSpPr>
      <cdr:spPr>
        <a:xfrm xmlns:a="http://schemas.openxmlformats.org/drawingml/2006/main">
          <a:off x="6388021" y="2832141"/>
          <a:ext cx="482657" cy="34286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0.71034</cdr:x>
      <cdr:y>0.20362</cdr:y>
    </cdr:from>
    <cdr:to>
      <cdr:x>0.76414</cdr:x>
      <cdr:y>0.28054</cdr:y>
    </cdr:to>
    <cdr:cxnSp macro="">
      <cdr:nvCxnSpPr>
        <cdr:cNvPr id="15" name="Connecteur droit avec flèche 7">
          <a:extLst xmlns:a="http://schemas.openxmlformats.org/drawingml/2006/main">
            <a:ext uri="{FF2B5EF4-FFF2-40B4-BE49-F238E27FC236}">
              <a16:creationId xmlns:a16="http://schemas.microsoft.com/office/drawing/2014/main" id="{D1DC37E1-ED8C-2C44-A10B-18F0E6196A9C}"/>
            </a:ext>
          </a:extLst>
        </cdr:cNvPr>
        <cdr:cNvCxnSpPr/>
      </cdr:nvCxnSpPr>
      <cdr:spPr>
        <a:xfrm xmlns:a="http://schemas.openxmlformats.org/drawingml/2006/main" flipV="1">
          <a:off x="6540433" y="1143002"/>
          <a:ext cx="495364" cy="43178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0.0397</cdr:x>
      <cdr:y>0.89107</cdr:y>
    </cdr:from>
    <cdr:to>
      <cdr:x>1</cdr:x>
      <cdr:y>0.96296</cdr:y>
    </cdr:to>
    <cdr:sp macro="" textlink="">
      <cdr:nvSpPr>
        <cdr:cNvPr id="2" name="Text Box 1"/>
        <cdr:cNvSpPr txBox="1">
          <a:spLocks xmlns:a="http://schemas.openxmlformats.org/drawingml/2006/main" noChangeArrowheads="1"/>
        </cdr:cNvSpPr>
      </cdr:nvSpPr>
      <cdr:spPr bwMode="auto">
        <a:xfrm xmlns:a="http://schemas.openxmlformats.org/drawingml/2006/main">
          <a:off x="340328" y="5194308"/>
          <a:ext cx="8232172" cy="419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effectLst/>
              <a:latin typeface="Arial"/>
              <a:ea typeface="+mn-ea"/>
              <a:cs typeface="Arial"/>
            </a:rPr>
            <a:t>The figure shows how the interest rate varies across the distribution of wealth using matched estate and prior year income tax data for 1997 to 2012 decedents as well as in SCF data. The Moody AAA overestimates interest returns at the top</a:t>
          </a:r>
          <a:endParaRPr lang="en-US" sz="1200">
            <a:effectLst/>
            <a:latin typeface="Arial"/>
            <a:cs typeface="Arial"/>
          </a:endParaRP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0.74759</cdr:x>
      <cdr:y>0.55883</cdr:y>
    </cdr:from>
    <cdr:to>
      <cdr:x>0.9931</cdr:x>
      <cdr:y>0.6629</cdr:y>
    </cdr:to>
    <cdr:sp macro="" textlink="">
      <cdr:nvSpPr>
        <cdr:cNvPr id="3" name="Rectangle 1"/>
        <cdr:cNvSpPr/>
      </cdr:nvSpPr>
      <cdr:spPr>
        <a:xfrm xmlns:a="http://schemas.openxmlformats.org/drawingml/2006/main">
          <a:off x="6883400" y="3136936"/>
          <a:ext cx="2260568"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Estate multiplier</a:t>
          </a:r>
        </a:p>
        <a:p xmlns:a="http://schemas.openxmlformats.org/drawingml/2006/main">
          <a:r>
            <a:rPr lang="fr-FR" sz="1600" baseline="0">
              <a:solidFill>
                <a:schemeClr val="tx1"/>
              </a:solidFill>
              <a:effectLst/>
              <a:latin typeface="Arial"/>
              <a:cs typeface="Arial"/>
            </a:rPr>
            <a:t>(adjusted for mortality)</a:t>
          </a:r>
          <a:endParaRPr lang="fr-FR" sz="1600">
            <a:solidFill>
              <a:schemeClr val="tx1"/>
            </a:solidFill>
            <a:effectLst/>
            <a:latin typeface="Arial"/>
            <a:cs typeface="Arial"/>
          </a:endParaRPr>
        </a:p>
      </cdr:txBody>
    </cdr:sp>
  </cdr:relSizeAnchor>
  <cdr:relSizeAnchor xmlns:cdr="http://schemas.openxmlformats.org/drawingml/2006/chartDrawing">
    <cdr:from>
      <cdr:x>0.56827</cdr:x>
      <cdr:y>0.30091</cdr:y>
    </cdr:from>
    <cdr:to>
      <cdr:x>0.87586</cdr:x>
      <cdr:y>0.39367</cdr:y>
    </cdr:to>
    <cdr:sp macro="" textlink="">
      <cdr:nvSpPr>
        <cdr:cNvPr id="4" name="Rectangle 2"/>
        <cdr:cNvSpPr/>
      </cdr:nvSpPr>
      <cdr:spPr>
        <a:xfrm xmlns:a="http://schemas.openxmlformats.org/drawingml/2006/main">
          <a:off x="5232375" y="1689113"/>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SCF+Forbes 400</a:t>
          </a:r>
          <a:endParaRPr lang="fr-FR" sz="1600">
            <a:solidFill>
              <a:schemeClr val="tx1"/>
            </a:solidFill>
            <a:effectLst/>
            <a:latin typeface="Arial"/>
            <a:cs typeface="Arial"/>
          </a:endParaRPr>
        </a:p>
      </cdr:txBody>
    </cdr:sp>
  </cdr:relSizeAnchor>
  <cdr:relSizeAnchor xmlns:cdr="http://schemas.openxmlformats.org/drawingml/2006/chartDrawing">
    <cdr:from>
      <cdr:x>0.70069</cdr:x>
      <cdr:y>0.08823</cdr:y>
    </cdr:from>
    <cdr:to>
      <cdr:x>1</cdr:x>
      <cdr:y>0.16968</cdr:y>
    </cdr:to>
    <cdr:sp macro="" textlink="">
      <cdr:nvSpPr>
        <cdr:cNvPr id="6" name="Rectangle 1"/>
        <cdr:cNvSpPr/>
      </cdr:nvSpPr>
      <cdr:spPr>
        <a:xfrm xmlns:a="http://schemas.openxmlformats.org/drawingml/2006/main">
          <a:off x="6451601" y="495270"/>
          <a:ext cx="2755899"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Benchmark capitalization</a:t>
          </a:r>
          <a:endParaRPr lang="fr-FR" sz="1600">
            <a:solidFill>
              <a:schemeClr val="tx1"/>
            </a:solidFill>
            <a:effectLst/>
            <a:latin typeface="Arial"/>
            <a:cs typeface="Arial"/>
          </a:endParaRPr>
        </a:p>
      </cdr:txBody>
    </cdr:sp>
  </cdr:relSizeAnchor>
  <cdr:relSizeAnchor xmlns:cdr="http://schemas.openxmlformats.org/drawingml/2006/chartDrawing">
    <cdr:from>
      <cdr:x>0.44828</cdr:x>
      <cdr:y>0.43213</cdr:y>
    </cdr:from>
    <cdr:to>
      <cdr:x>0.69241</cdr:x>
      <cdr:y>0.50905</cdr:y>
    </cdr:to>
    <cdr:sp macro="" textlink="">
      <cdr:nvSpPr>
        <cdr:cNvPr id="7" name="Rectangle 2"/>
        <cdr:cNvSpPr/>
      </cdr:nvSpPr>
      <cdr:spPr>
        <a:xfrm xmlns:a="http://schemas.openxmlformats.org/drawingml/2006/main">
          <a:off x="4127548" y="2425725"/>
          <a:ext cx="2247827" cy="4317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Modified capitalization</a:t>
          </a:r>
          <a:endParaRPr lang="fr-FR" sz="1600">
            <a:solidFill>
              <a:schemeClr val="tx1"/>
            </a:solidFill>
            <a:effectLst/>
            <a:latin typeface="Arial"/>
            <a:cs typeface="Arial"/>
          </a:endParaRPr>
        </a:p>
      </cdr:txBody>
    </cdr:sp>
  </cdr:relSizeAnchor>
  <cdr:relSizeAnchor xmlns:cdr="http://schemas.openxmlformats.org/drawingml/2006/chartDrawing">
    <cdr:from>
      <cdr:x>0.87586</cdr:x>
      <cdr:y>0.14706</cdr:y>
    </cdr:from>
    <cdr:to>
      <cdr:x>0.93793</cdr:x>
      <cdr:y>0.19457</cdr:y>
    </cdr:to>
    <cdr:cxnSp macro="">
      <cdr:nvCxnSpPr>
        <cdr:cNvPr id="8" name="Connecteur droit avec flèche 7">
          <a:extLst xmlns:a="http://schemas.openxmlformats.org/drawingml/2006/main">
            <a:ext uri="{FF2B5EF4-FFF2-40B4-BE49-F238E27FC236}">
              <a16:creationId xmlns:a16="http://schemas.microsoft.com/office/drawing/2014/main" id="{AD53D93E-7155-0540-AB5C-7F7799E2D82B}"/>
            </a:ext>
          </a:extLst>
        </cdr:cNvPr>
        <cdr:cNvCxnSpPr/>
      </cdr:nvCxnSpPr>
      <cdr:spPr>
        <a:xfrm xmlns:a="http://schemas.openxmlformats.org/drawingml/2006/main">
          <a:off x="8064481" y="825507"/>
          <a:ext cx="571519" cy="26669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0.86207</cdr:x>
      <cdr:y>0.45475</cdr:y>
    </cdr:from>
    <cdr:to>
      <cdr:x>0.88828</cdr:x>
      <cdr:y>0.56335</cdr:y>
    </cdr:to>
    <cdr:cxnSp macro="">
      <cdr:nvCxnSpPr>
        <cdr:cNvPr id="9" name="Connecteur droit avec flèche 7">
          <a:extLst xmlns:a="http://schemas.openxmlformats.org/drawingml/2006/main">
            <a:ext uri="{FF2B5EF4-FFF2-40B4-BE49-F238E27FC236}">
              <a16:creationId xmlns:a16="http://schemas.microsoft.com/office/drawing/2014/main" id="{21551BBB-76FB-3346-9162-0F99D5967D86}"/>
            </a:ext>
          </a:extLst>
        </cdr:cNvPr>
        <cdr:cNvCxnSpPr/>
      </cdr:nvCxnSpPr>
      <cdr:spPr>
        <a:xfrm xmlns:a="http://schemas.openxmlformats.org/drawingml/2006/main" flipV="1">
          <a:off x="7937510" y="2552700"/>
          <a:ext cx="241290" cy="60961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0.70206</cdr:x>
      <cdr:y>0.36199</cdr:y>
    </cdr:from>
    <cdr:to>
      <cdr:x>0.77931</cdr:x>
      <cdr:y>0.41628</cdr:y>
    </cdr:to>
    <cdr:cxnSp macro="">
      <cdr:nvCxnSpPr>
        <cdr:cNvPr id="11" name="Connecteur droit avec flèche 7">
          <a:extLst xmlns:a="http://schemas.openxmlformats.org/drawingml/2006/main">
            <a:ext uri="{FF2B5EF4-FFF2-40B4-BE49-F238E27FC236}">
              <a16:creationId xmlns:a16="http://schemas.microsoft.com/office/drawing/2014/main" id="{F244F6E9-D286-1146-BF81-E4F2223A28AC}"/>
            </a:ext>
          </a:extLst>
        </cdr:cNvPr>
        <cdr:cNvCxnSpPr/>
      </cdr:nvCxnSpPr>
      <cdr:spPr>
        <a:xfrm xmlns:a="http://schemas.openxmlformats.org/drawingml/2006/main">
          <a:off x="6464246" y="2032022"/>
          <a:ext cx="711279" cy="30475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0.63862</cdr:x>
      <cdr:y>0.48643</cdr:y>
    </cdr:from>
    <cdr:to>
      <cdr:x>0.68</cdr:x>
      <cdr:y>0.54751</cdr:y>
    </cdr:to>
    <cdr:cxnSp macro="">
      <cdr:nvCxnSpPr>
        <cdr:cNvPr id="15" name="Connecteur droit avec flèche 7">
          <a:extLst xmlns:a="http://schemas.openxmlformats.org/drawingml/2006/main">
            <a:ext uri="{FF2B5EF4-FFF2-40B4-BE49-F238E27FC236}">
              <a16:creationId xmlns:a16="http://schemas.microsoft.com/office/drawing/2014/main" id="{2F2DA3CC-D920-844D-B295-55A9EF9ADFEE}"/>
            </a:ext>
          </a:extLst>
        </cdr:cNvPr>
        <cdr:cNvCxnSpPr/>
      </cdr:nvCxnSpPr>
      <cdr:spPr>
        <a:xfrm xmlns:a="http://schemas.openxmlformats.org/drawingml/2006/main">
          <a:off x="5880094" y="2730526"/>
          <a:ext cx="381006" cy="342874"/>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0.77103</cdr:x>
      <cdr:y>0.58145</cdr:y>
    </cdr:from>
    <cdr:to>
      <cdr:x>0.99448</cdr:x>
      <cdr:y>0.68552</cdr:y>
    </cdr:to>
    <cdr:sp macro="" textlink="">
      <cdr:nvSpPr>
        <cdr:cNvPr id="3" name="Rectangle 1"/>
        <cdr:cNvSpPr/>
      </cdr:nvSpPr>
      <cdr:spPr>
        <a:xfrm xmlns:a="http://schemas.openxmlformats.org/drawingml/2006/main">
          <a:off x="7099259" y="3263911"/>
          <a:ext cx="2057416"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2. Noise smoothing</a:t>
          </a:r>
          <a:endParaRPr lang="fr-FR" sz="1600">
            <a:solidFill>
              <a:schemeClr val="tx1"/>
            </a:solidFill>
            <a:effectLst/>
            <a:latin typeface="Arial"/>
            <a:cs typeface="Arial"/>
          </a:endParaRPr>
        </a:p>
      </cdr:txBody>
    </cdr:sp>
  </cdr:relSizeAnchor>
  <cdr:relSizeAnchor xmlns:cdr="http://schemas.openxmlformats.org/drawingml/2006/chartDrawing">
    <cdr:from>
      <cdr:x>0.48138</cdr:x>
      <cdr:y>0.08597</cdr:y>
    </cdr:from>
    <cdr:to>
      <cdr:x>0.92</cdr:x>
      <cdr:y>0.17647</cdr:y>
    </cdr:to>
    <cdr:sp macro="" textlink="">
      <cdr:nvSpPr>
        <cdr:cNvPr id="6" name="Rectangle 1"/>
        <cdr:cNvSpPr/>
      </cdr:nvSpPr>
      <cdr:spPr>
        <a:xfrm xmlns:a="http://schemas.openxmlformats.org/drawingml/2006/main">
          <a:off x="4432301" y="482570"/>
          <a:ext cx="4038600" cy="5080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4. From individuals to family tax units </a:t>
          </a:r>
          <a:endParaRPr lang="fr-FR" sz="1600">
            <a:solidFill>
              <a:schemeClr val="tx1"/>
            </a:solidFill>
            <a:effectLst/>
            <a:latin typeface="Arial"/>
            <a:cs typeface="Arial"/>
          </a:endParaRPr>
        </a:p>
      </cdr:txBody>
    </cdr:sp>
  </cdr:relSizeAnchor>
  <cdr:relSizeAnchor xmlns:cdr="http://schemas.openxmlformats.org/drawingml/2006/chartDrawing">
    <cdr:from>
      <cdr:x>0.29104</cdr:x>
      <cdr:y>0.21267</cdr:y>
    </cdr:from>
    <cdr:to>
      <cdr:x>0.64276</cdr:x>
      <cdr:y>0.32127</cdr:y>
    </cdr:to>
    <cdr:sp macro="" textlink="">
      <cdr:nvSpPr>
        <cdr:cNvPr id="7" name="Rectangle 2"/>
        <cdr:cNvSpPr/>
      </cdr:nvSpPr>
      <cdr:spPr>
        <a:xfrm xmlns:a="http://schemas.openxmlformats.org/drawingml/2006/main">
          <a:off x="2679749" y="1193825"/>
          <a:ext cx="3238451" cy="6095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3. Using Chetty et al. (2016) mortality differential</a:t>
          </a:r>
          <a:endParaRPr lang="fr-FR" sz="1600">
            <a:solidFill>
              <a:schemeClr val="tx1"/>
            </a:solidFill>
            <a:effectLst/>
            <a:latin typeface="Arial"/>
            <a:cs typeface="Arial"/>
          </a:endParaRPr>
        </a:p>
      </cdr:txBody>
    </cdr:sp>
  </cdr:relSizeAnchor>
  <cdr:relSizeAnchor xmlns:cdr="http://schemas.openxmlformats.org/drawingml/2006/chartDrawing">
    <cdr:from>
      <cdr:x>0.74896</cdr:x>
      <cdr:y>0.14254</cdr:y>
    </cdr:from>
    <cdr:to>
      <cdr:x>0.85655</cdr:x>
      <cdr:y>0.18552</cdr:y>
    </cdr:to>
    <cdr:cxnSp macro="">
      <cdr:nvCxnSpPr>
        <cdr:cNvPr id="8" name="Connecteur droit avec flèche 7">
          <a:extLst xmlns:a="http://schemas.openxmlformats.org/drawingml/2006/main">
            <a:ext uri="{FF2B5EF4-FFF2-40B4-BE49-F238E27FC236}">
              <a16:creationId xmlns:a16="http://schemas.microsoft.com/office/drawing/2014/main" id="{69F11720-7383-3C4C-9B5C-7206B0EC0AFE}"/>
            </a:ext>
          </a:extLst>
        </cdr:cNvPr>
        <cdr:cNvCxnSpPr/>
      </cdr:nvCxnSpPr>
      <cdr:spPr>
        <a:xfrm xmlns:a="http://schemas.openxmlformats.org/drawingml/2006/main">
          <a:off x="6896081" y="800107"/>
          <a:ext cx="990619" cy="24129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0.85655</cdr:x>
      <cdr:y>0.42986</cdr:y>
    </cdr:from>
    <cdr:to>
      <cdr:x>0.86345</cdr:x>
      <cdr:y>0.57466</cdr:y>
    </cdr:to>
    <cdr:cxnSp macro="">
      <cdr:nvCxnSpPr>
        <cdr:cNvPr id="9" name="Connecteur droit avec flèche 7">
          <a:extLst xmlns:a="http://schemas.openxmlformats.org/drawingml/2006/main">
            <a:ext uri="{FF2B5EF4-FFF2-40B4-BE49-F238E27FC236}">
              <a16:creationId xmlns:a16="http://schemas.microsoft.com/office/drawing/2014/main" id="{7DE4DDAA-B31A-2C48-9F56-372CB550A930}"/>
            </a:ext>
          </a:extLst>
        </cdr:cNvPr>
        <cdr:cNvCxnSpPr/>
      </cdr:nvCxnSpPr>
      <cdr:spPr>
        <a:xfrm xmlns:a="http://schemas.openxmlformats.org/drawingml/2006/main" flipV="1">
          <a:off x="7886684" y="2413000"/>
          <a:ext cx="63516" cy="812796"/>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0.60828</cdr:x>
      <cdr:y>0.52036</cdr:y>
    </cdr:from>
    <cdr:to>
      <cdr:x>0.70897</cdr:x>
      <cdr:y>0.54977</cdr:y>
    </cdr:to>
    <cdr:cxnSp macro="">
      <cdr:nvCxnSpPr>
        <cdr:cNvPr id="11" name="Connecteur droit avec flèche 7">
          <a:extLst xmlns:a="http://schemas.openxmlformats.org/drawingml/2006/main">
            <a:ext uri="{FF2B5EF4-FFF2-40B4-BE49-F238E27FC236}">
              <a16:creationId xmlns:a16="http://schemas.microsoft.com/office/drawing/2014/main" id="{0C56FCCA-4C4E-FB43-8EFB-52845709D6F9}"/>
            </a:ext>
          </a:extLst>
        </cdr:cNvPr>
        <cdr:cNvCxnSpPr/>
      </cdr:nvCxnSpPr>
      <cdr:spPr>
        <a:xfrm xmlns:a="http://schemas.openxmlformats.org/drawingml/2006/main" flipV="1">
          <a:off x="5600700" y="2921000"/>
          <a:ext cx="927100" cy="1651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0.57103</cdr:x>
      <cdr:y>0.27376</cdr:y>
    </cdr:from>
    <cdr:to>
      <cdr:x>0.65517</cdr:x>
      <cdr:y>0.31222</cdr:y>
    </cdr:to>
    <cdr:cxnSp macro="">
      <cdr:nvCxnSpPr>
        <cdr:cNvPr id="15" name="Connecteur droit avec flèche 7">
          <a:extLst xmlns:a="http://schemas.openxmlformats.org/drawingml/2006/main">
            <a:ext uri="{FF2B5EF4-FFF2-40B4-BE49-F238E27FC236}">
              <a16:creationId xmlns:a16="http://schemas.microsoft.com/office/drawing/2014/main" id="{EA5DFC90-56B6-C44A-9909-F7745764697A}"/>
            </a:ext>
          </a:extLst>
        </cdr:cNvPr>
        <cdr:cNvCxnSpPr/>
      </cdr:nvCxnSpPr>
      <cdr:spPr>
        <a:xfrm xmlns:a="http://schemas.openxmlformats.org/drawingml/2006/main">
          <a:off x="5257800" y="1536700"/>
          <a:ext cx="774678" cy="21590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0.51448</cdr:x>
      <cdr:y>0.54751</cdr:y>
    </cdr:from>
    <cdr:to>
      <cdr:x>0.74759</cdr:x>
      <cdr:y>0.74208</cdr:y>
    </cdr:to>
    <cdr:sp macro="" textlink="">
      <cdr:nvSpPr>
        <cdr:cNvPr id="10" name="Rectangle 9"/>
        <cdr:cNvSpPr/>
      </cdr:nvSpPr>
      <cdr:spPr>
        <a:xfrm xmlns:a="http://schemas.openxmlformats.org/drawingml/2006/main">
          <a:off x="4737100" y="3073400"/>
          <a:ext cx="2146300" cy="1092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1. Kopczuk and Saez (2004) raw series and update </a:t>
          </a:r>
          <a:endParaRPr lang="fr-FR" sz="1600">
            <a:solidFill>
              <a:schemeClr val="tx1"/>
            </a:solidFill>
            <a:effectLst/>
            <a:latin typeface="Arial"/>
            <a:cs typeface="Arial"/>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0.84388</cdr:x>
      <cdr:y>0.03268</cdr:y>
    </cdr:from>
    <cdr:to>
      <cdr:x>1</cdr:x>
      <cdr:y>0.20479</cdr:y>
    </cdr:to>
    <cdr:sp macro="" textlink="">
      <cdr:nvSpPr>
        <cdr:cNvPr id="2" name="Rectangle 1"/>
        <cdr:cNvSpPr/>
      </cdr:nvSpPr>
      <cdr:spPr>
        <a:xfrm xmlns:a="http://schemas.openxmlformats.org/drawingml/2006/main">
          <a:off x="7619983" y="190501"/>
          <a:ext cx="1409717" cy="10032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Palatino"/>
              <a:cs typeface="Palatino"/>
            </a:rPr>
            <a:t>with Sanders</a:t>
          </a:r>
        </a:p>
        <a:p xmlns:a="http://schemas.openxmlformats.org/drawingml/2006/main">
          <a:r>
            <a:rPr lang="fr-FR" sz="1600">
              <a:solidFill>
                <a:schemeClr val="tx1"/>
              </a:solidFill>
              <a:effectLst/>
              <a:latin typeface="Palatino"/>
              <a:cs typeface="Palatino"/>
            </a:rPr>
            <a:t>wealth tax</a:t>
          </a:r>
        </a:p>
        <a:p xmlns:a="http://schemas.openxmlformats.org/drawingml/2006/main">
          <a:r>
            <a:rPr lang="fr-FR" sz="1600">
              <a:solidFill>
                <a:schemeClr val="tx1"/>
              </a:solidFill>
              <a:effectLst/>
              <a:latin typeface="Palatino"/>
              <a:cs typeface="Palatino"/>
            </a:rPr>
            <a:t>(5% above $1bn, up to 8% above $10bn</a:t>
          </a:r>
        </a:p>
      </cdr:txBody>
    </cdr:sp>
  </cdr:relSizeAnchor>
  <cdr:relSizeAnchor xmlns:cdr="http://schemas.openxmlformats.org/drawingml/2006/chartDrawing">
    <cdr:from>
      <cdr:x>0.83404</cdr:x>
      <cdr:y>0.51198</cdr:y>
    </cdr:from>
    <cdr:to>
      <cdr:x>1</cdr:x>
      <cdr:y>0.60131</cdr:y>
    </cdr:to>
    <cdr:sp macro="" textlink="">
      <cdr:nvSpPr>
        <cdr:cNvPr id="3" name="Rectangle 2"/>
        <cdr:cNvSpPr/>
      </cdr:nvSpPr>
      <cdr:spPr>
        <a:xfrm xmlns:a="http://schemas.openxmlformats.org/drawingml/2006/main">
          <a:off x="7531100" y="2984500"/>
          <a:ext cx="1498600" cy="5207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Palatino"/>
              <a:cs typeface="Palatino"/>
            </a:rPr>
            <a:t>2018 tax rates</a:t>
          </a:r>
        </a:p>
      </cdr:txBody>
    </cdr:sp>
  </cdr:relSizeAnchor>
  <cdr:relSizeAnchor xmlns:cdr="http://schemas.openxmlformats.org/drawingml/2006/chartDrawing">
    <cdr:from>
      <cdr:x>0.84107</cdr:x>
      <cdr:y>0.29846</cdr:y>
    </cdr:from>
    <cdr:to>
      <cdr:x>1</cdr:x>
      <cdr:y>0.47058</cdr:y>
    </cdr:to>
    <cdr:sp macro="" textlink="">
      <cdr:nvSpPr>
        <cdr:cNvPr id="4" name="Rectangle 1"/>
        <cdr:cNvSpPr/>
      </cdr:nvSpPr>
      <cdr:spPr>
        <a:xfrm xmlns:a="http://schemas.openxmlformats.org/drawingml/2006/main">
          <a:off x="7594610" y="1739838"/>
          <a:ext cx="1435090" cy="10033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Palatino"/>
              <a:cs typeface="Palatino"/>
            </a:rPr>
            <a:t>with Warren</a:t>
          </a:r>
        </a:p>
        <a:p xmlns:a="http://schemas.openxmlformats.org/drawingml/2006/main">
          <a:r>
            <a:rPr lang="fr-FR" sz="1600">
              <a:solidFill>
                <a:schemeClr val="tx1"/>
              </a:solidFill>
              <a:effectLst/>
              <a:latin typeface="Palatino"/>
              <a:cs typeface="Palatino"/>
            </a:rPr>
            <a:t>wealth tax</a:t>
          </a:r>
        </a:p>
        <a:p xmlns:a="http://schemas.openxmlformats.org/drawingml/2006/main">
          <a:r>
            <a:rPr lang="fr-FR" sz="1600">
              <a:solidFill>
                <a:schemeClr val="tx1"/>
              </a:solidFill>
              <a:effectLst/>
              <a:latin typeface="Palatino"/>
              <a:cs typeface="Palatino"/>
            </a:rPr>
            <a:t>(3% above $1bn)</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0.82254</cdr:x>
      <cdr:y>0.42471</cdr:y>
    </cdr:from>
    <cdr:to>
      <cdr:x>1</cdr:x>
      <cdr:y>0.53377</cdr:y>
    </cdr:to>
    <cdr:sp macro="" textlink="">
      <cdr:nvSpPr>
        <cdr:cNvPr id="3" name="Rectangle 2"/>
        <cdr:cNvSpPr/>
      </cdr:nvSpPr>
      <cdr:spPr>
        <a:xfrm xmlns:a="http://schemas.openxmlformats.org/drawingml/2006/main">
          <a:off x="7416800" y="2475757"/>
          <a:ext cx="1600200" cy="63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Palatino"/>
              <a:cs typeface="Palatino"/>
            </a:rPr>
            <a:t>2018 </a:t>
          </a:r>
        </a:p>
      </cdr:txBody>
    </cdr:sp>
  </cdr:relSizeAnchor>
  <cdr:relSizeAnchor xmlns:cdr="http://schemas.openxmlformats.org/drawingml/2006/chartDrawing">
    <cdr:from>
      <cdr:x>0.13258</cdr:x>
      <cdr:y>0.6823</cdr:y>
    </cdr:from>
    <cdr:to>
      <cdr:x>0.44598</cdr:x>
      <cdr:y>0.72558</cdr:y>
    </cdr:to>
    <cdr:sp macro="" textlink="">
      <cdr:nvSpPr>
        <cdr:cNvPr id="6" name="Rectangle 2"/>
        <cdr:cNvSpPr/>
      </cdr:nvSpPr>
      <cdr:spPr>
        <a:xfrm xmlns:a="http://schemas.openxmlformats.org/drawingml/2006/main">
          <a:off x="1136529" y="3977350"/>
          <a:ext cx="2686622" cy="2522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Consumption taxes</a:t>
          </a: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0.70789</cdr:x>
      <cdr:y>0.13071</cdr:y>
    </cdr:from>
    <cdr:to>
      <cdr:x>0.83826</cdr:x>
      <cdr:y>0.26361</cdr:y>
    </cdr:to>
    <cdr:sp macro="" textlink="">
      <cdr:nvSpPr>
        <cdr:cNvPr id="2" name="Rectangle 1"/>
        <cdr:cNvSpPr/>
      </cdr:nvSpPr>
      <cdr:spPr>
        <a:xfrm xmlns:a="http://schemas.openxmlformats.org/drawingml/2006/main">
          <a:off x="6391998" y="761963"/>
          <a:ext cx="1177202" cy="7747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Palatino"/>
              <a:cs typeface="Palatino"/>
            </a:rPr>
            <a:t>adding the Warren</a:t>
          </a:r>
          <a:r>
            <a:rPr lang="fr-FR" sz="1600" baseline="0">
              <a:solidFill>
                <a:schemeClr val="tx1"/>
              </a:solidFill>
              <a:effectLst/>
              <a:latin typeface="Palatino"/>
              <a:cs typeface="Palatino"/>
            </a:rPr>
            <a:t> </a:t>
          </a:r>
          <a:r>
            <a:rPr lang="fr-FR" sz="1600">
              <a:solidFill>
                <a:schemeClr val="tx1"/>
              </a:solidFill>
              <a:effectLst/>
              <a:latin typeface="Palatino"/>
              <a:cs typeface="Palatino"/>
            </a:rPr>
            <a:t>wealth tax</a:t>
          </a:r>
        </a:p>
      </cdr:txBody>
    </cdr:sp>
  </cdr:relSizeAnchor>
  <cdr:relSizeAnchor xmlns:cdr="http://schemas.openxmlformats.org/drawingml/2006/chartDrawing">
    <cdr:from>
      <cdr:x>0.72889</cdr:x>
      <cdr:y>0.48353</cdr:y>
    </cdr:from>
    <cdr:to>
      <cdr:x>1</cdr:x>
      <cdr:y>0.5926</cdr:y>
    </cdr:to>
    <cdr:sp macro="" textlink="">
      <cdr:nvSpPr>
        <cdr:cNvPr id="3" name="Rectangle 2"/>
        <cdr:cNvSpPr/>
      </cdr:nvSpPr>
      <cdr:spPr>
        <a:xfrm xmlns:a="http://schemas.openxmlformats.org/drawingml/2006/main">
          <a:off x="6248410" y="2818619"/>
          <a:ext cx="2324090" cy="6358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Palatino"/>
              <a:cs typeface="Palatino"/>
            </a:rPr>
            <a:t>2018 tax rates</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6286500" cy="8115300"/>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0.60889</cdr:x>
      <cdr:y>0.64923</cdr:y>
    </cdr:from>
    <cdr:to>
      <cdr:x>0.9837</cdr:x>
      <cdr:y>0.69281</cdr:y>
    </cdr:to>
    <cdr:sp macro="" textlink="">
      <cdr:nvSpPr>
        <cdr:cNvPr id="2" name="Rectangle 1"/>
        <cdr:cNvSpPr/>
      </cdr:nvSpPr>
      <cdr:spPr>
        <a:xfrm xmlns:a="http://schemas.openxmlformats.org/drawingml/2006/main">
          <a:off x="5498094" y="3784538"/>
          <a:ext cx="3384422" cy="2540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Corporate &amp; property taxes</a:t>
          </a:r>
        </a:p>
      </cdr:txBody>
    </cdr:sp>
  </cdr:relSizeAnchor>
  <cdr:relSizeAnchor xmlns:cdr="http://schemas.openxmlformats.org/drawingml/2006/chartDrawing">
    <cdr:from>
      <cdr:x>0.13258</cdr:x>
      <cdr:y>0.6823</cdr:y>
    </cdr:from>
    <cdr:to>
      <cdr:x>0.44598</cdr:x>
      <cdr:y>0.72558</cdr:y>
    </cdr:to>
    <cdr:sp macro="" textlink="">
      <cdr:nvSpPr>
        <cdr:cNvPr id="3" name="Rectangle 2"/>
        <cdr:cNvSpPr/>
      </cdr:nvSpPr>
      <cdr:spPr>
        <a:xfrm xmlns:a="http://schemas.openxmlformats.org/drawingml/2006/main">
          <a:off x="1136529" y="3977350"/>
          <a:ext cx="2686622" cy="2522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Consumption taxes</a:t>
          </a:r>
        </a:p>
      </cdr:txBody>
    </cdr:sp>
  </cdr:relSizeAnchor>
  <cdr:relSizeAnchor xmlns:cdr="http://schemas.openxmlformats.org/drawingml/2006/chartDrawing">
    <cdr:from>
      <cdr:x>0.13146</cdr:x>
      <cdr:y>0.53792</cdr:y>
    </cdr:from>
    <cdr:to>
      <cdr:x>0.47097</cdr:x>
      <cdr:y>0.57967</cdr:y>
    </cdr:to>
    <cdr:sp macro="" textlink="">
      <cdr:nvSpPr>
        <cdr:cNvPr id="4" name="Rectangle 3"/>
        <cdr:cNvSpPr/>
      </cdr:nvSpPr>
      <cdr:spPr>
        <a:xfrm xmlns:a="http://schemas.openxmlformats.org/drawingml/2006/main">
          <a:off x="1126950" y="3135691"/>
          <a:ext cx="2910450" cy="24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Payroll taxes</a:t>
          </a:r>
        </a:p>
      </cdr:txBody>
    </cdr:sp>
  </cdr:relSizeAnchor>
  <cdr:relSizeAnchor xmlns:cdr="http://schemas.openxmlformats.org/drawingml/2006/chartDrawing">
    <cdr:from>
      <cdr:x>0.54689</cdr:x>
      <cdr:y>0.43789</cdr:y>
    </cdr:from>
    <cdr:to>
      <cdr:x>0.9143</cdr:x>
      <cdr:y>0.45097</cdr:y>
    </cdr:to>
    <cdr:sp macro="" textlink="">
      <cdr:nvSpPr>
        <cdr:cNvPr id="5" name="Rectangle 4"/>
        <cdr:cNvSpPr/>
      </cdr:nvSpPr>
      <cdr:spPr>
        <a:xfrm xmlns:a="http://schemas.openxmlformats.org/drawingml/2006/main">
          <a:off x="4938290" y="2552592"/>
          <a:ext cx="3317602" cy="762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Palatino"/>
              <a:cs typeface="Palatino"/>
            </a:rPr>
            <a:t>Individual income taxes</a:t>
          </a:r>
        </a:p>
      </cdr:txBody>
    </cdr:sp>
  </cdr:relSizeAnchor>
  <cdr:relSizeAnchor xmlns:cdr="http://schemas.openxmlformats.org/drawingml/2006/chartDrawing">
    <cdr:from>
      <cdr:x>0.4993</cdr:x>
      <cdr:y>0.24401</cdr:y>
    </cdr:from>
    <cdr:to>
      <cdr:x>0.79184</cdr:x>
      <cdr:y>0.30501</cdr:y>
    </cdr:to>
    <cdr:sp macro="" textlink="">
      <cdr:nvSpPr>
        <cdr:cNvPr id="8" name="Rectangle 7"/>
        <cdr:cNvSpPr/>
      </cdr:nvSpPr>
      <cdr:spPr>
        <a:xfrm xmlns:a="http://schemas.openxmlformats.org/drawingml/2006/main">
          <a:off x="4508500" y="1422400"/>
          <a:ext cx="2641600" cy="35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Estate taxes</a:t>
          </a:r>
        </a:p>
      </cdr:txBody>
    </cdr:sp>
  </cdr:relSizeAnchor>
  <cdr:relSizeAnchor xmlns:cdr="http://schemas.openxmlformats.org/drawingml/2006/chartDrawing">
    <cdr:from>
      <cdr:x>0.70183</cdr:x>
      <cdr:y>0.31155</cdr:y>
    </cdr:from>
    <cdr:to>
      <cdr:x>0.76371</cdr:x>
      <cdr:y>0.37473</cdr:y>
    </cdr:to>
    <cdr:cxnSp macro="">
      <cdr:nvCxnSpPr>
        <cdr:cNvPr id="9" name="Connecteur droit avec flèche 7">
          <a:extLst xmlns:a="http://schemas.openxmlformats.org/drawingml/2006/main">
            <a:ext uri="{FF2B5EF4-FFF2-40B4-BE49-F238E27FC236}">
              <a16:creationId xmlns:a16="http://schemas.microsoft.com/office/drawing/2014/main" id="{7E321D20-5DE1-0D4D-9653-CFCF2DA7110C}"/>
            </a:ext>
          </a:extLst>
        </cdr:cNvPr>
        <cdr:cNvCxnSpPr/>
      </cdr:nvCxnSpPr>
      <cdr:spPr>
        <a:xfrm xmlns:a="http://schemas.openxmlformats.org/drawingml/2006/main">
          <a:off x="6337300" y="1816100"/>
          <a:ext cx="558800" cy="3683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0.60889</cdr:x>
      <cdr:y>0.64923</cdr:y>
    </cdr:from>
    <cdr:to>
      <cdr:x>0.9837</cdr:x>
      <cdr:y>0.69281</cdr:y>
    </cdr:to>
    <cdr:sp macro="" textlink="">
      <cdr:nvSpPr>
        <cdr:cNvPr id="2" name="Rectangle 1"/>
        <cdr:cNvSpPr/>
      </cdr:nvSpPr>
      <cdr:spPr>
        <a:xfrm xmlns:a="http://schemas.openxmlformats.org/drawingml/2006/main">
          <a:off x="5498094" y="3784538"/>
          <a:ext cx="3384422" cy="2540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Corporate &amp; property taxes</a:t>
          </a:r>
        </a:p>
      </cdr:txBody>
    </cdr:sp>
  </cdr:relSizeAnchor>
  <cdr:relSizeAnchor xmlns:cdr="http://schemas.openxmlformats.org/drawingml/2006/chartDrawing">
    <cdr:from>
      <cdr:x>0.13258</cdr:x>
      <cdr:y>0.6823</cdr:y>
    </cdr:from>
    <cdr:to>
      <cdr:x>0.44598</cdr:x>
      <cdr:y>0.72558</cdr:y>
    </cdr:to>
    <cdr:sp macro="" textlink="">
      <cdr:nvSpPr>
        <cdr:cNvPr id="3" name="Rectangle 2"/>
        <cdr:cNvSpPr/>
      </cdr:nvSpPr>
      <cdr:spPr>
        <a:xfrm xmlns:a="http://schemas.openxmlformats.org/drawingml/2006/main">
          <a:off x="1136529" y="3977350"/>
          <a:ext cx="2686622" cy="2522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Consumption taxes</a:t>
          </a:r>
        </a:p>
      </cdr:txBody>
    </cdr:sp>
  </cdr:relSizeAnchor>
  <cdr:relSizeAnchor xmlns:cdr="http://schemas.openxmlformats.org/drawingml/2006/chartDrawing">
    <cdr:from>
      <cdr:x>0.13146</cdr:x>
      <cdr:y>0.53792</cdr:y>
    </cdr:from>
    <cdr:to>
      <cdr:x>0.47097</cdr:x>
      <cdr:y>0.57967</cdr:y>
    </cdr:to>
    <cdr:sp macro="" textlink="">
      <cdr:nvSpPr>
        <cdr:cNvPr id="4" name="Rectangle 3"/>
        <cdr:cNvSpPr/>
      </cdr:nvSpPr>
      <cdr:spPr>
        <a:xfrm xmlns:a="http://schemas.openxmlformats.org/drawingml/2006/main">
          <a:off x="1126950" y="3135691"/>
          <a:ext cx="2910450" cy="24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Payroll taxes</a:t>
          </a:r>
        </a:p>
      </cdr:txBody>
    </cdr:sp>
  </cdr:relSizeAnchor>
  <cdr:relSizeAnchor xmlns:cdr="http://schemas.openxmlformats.org/drawingml/2006/chartDrawing">
    <cdr:from>
      <cdr:x>0.54689</cdr:x>
      <cdr:y>0.43789</cdr:y>
    </cdr:from>
    <cdr:to>
      <cdr:x>0.9143</cdr:x>
      <cdr:y>0.45097</cdr:y>
    </cdr:to>
    <cdr:sp macro="" textlink="">
      <cdr:nvSpPr>
        <cdr:cNvPr id="5" name="Rectangle 4"/>
        <cdr:cNvSpPr/>
      </cdr:nvSpPr>
      <cdr:spPr>
        <a:xfrm xmlns:a="http://schemas.openxmlformats.org/drawingml/2006/main">
          <a:off x="4938290" y="2552592"/>
          <a:ext cx="3317602" cy="762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Palatino"/>
              <a:cs typeface="Palatino"/>
            </a:rPr>
            <a:t>Individual income taxes</a:t>
          </a:r>
        </a:p>
      </cdr:txBody>
    </cdr:sp>
  </cdr:relSizeAnchor>
  <cdr:relSizeAnchor xmlns:cdr="http://schemas.openxmlformats.org/drawingml/2006/chartDrawing">
    <cdr:from>
      <cdr:x>0.84028</cdr:x>
      <cdr:y>0.22222</cdr:y>
    </cdr:from>
    <cdr:to>
      <cdr:x>0.98591</cdr:x>
      <cdr:y>0.35512</cdr:y>
    </cdr:to>
    <cdr:sp macro="" textlink="">
      <cdr:nvSpPr>
        <cdr:cNvPr id="7" name="Rectangle 6"/>
        <cdr:cNvSpPr/>
      </cdr:nvSpPr>
      <cdr:spPr>
        <a:xfrm xmlns:a="http://schemas.openxmlformats.org/drawingml/2006/main">
          <a:off x="7587508" y="1295392"/>
          <a:ext cx="1314995" cy="7747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Warren wealth tax</a:t>
          </a:r>
        </a:p>
        <a:p xmlns:a="http://schemas.openxmlformats.org/drawingml/2006/main">
          <a:endParaRPr lang="fr-FR" sz="1800">
            <a:solidFill>
              <a:schemeClr val="bg1"/>
            </a:solidFill>
            <a:effectLst/>
            <a:latin typeface="Palatino"/>
            <a:cs typeface="Palatino"/>
          </a:endParaRPr>
        </a:p>
      </cdr:txBody>
    </cdr:sp>
  </cdr:relSizeAnchor>
  <cdr:relSizeAnchor xmlns:cdr="http://schemas.openxmlformats.org/drawingml/2006/chartDrawing">
    <cdr:from>
      <cdr:x>0.4993</cdr:x>
      <cdr:y>0.24401</cdr:y>
    </cdr:from>
    <cdr:to>
      <cdr:x>0.79184</cdr:x>
      <cdr:y>0.30501</cdr:y>
    </cdr:to>
    <cdr:sp macro="" textlink="">
      <cdr:nvSpPr>
        <cdr:cNvPr id="8" name="Rectangle 7"/>
        <cdr:cNvSpPr/>
      </cdr:nvSpPr>
      <cdr:spPr>
        <a:xfrm xmlns:a="http://schemas.openxmlformats.org/drawingml/2006/main">
          <a:off x="4508500" y="1422400"/>
          <a:ext cx="2641600" cy="35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Estate taxes</a:t>
          </a:r>
        </a:p>
      </cdr:txBody>
    </cdr:sp>
  </cdr:relSizeAnchor>
  <cdr:relSizeAnchor xmlns:cdr="http://schemas.openxmlformats.org/drawingml/2006/chartDrawing">
    <cdr:from>
      <cdr:x>0.70183</cdr:x>
      <cdr:y>0.31155</cdr:y>
    </cdr:from>
    <cdr:to>
      <cdr:x>0.76371</cdr:x>
      <cdr:y>0.37473</cdr:y>
    </cdr:to>
    <cdr:cxnSp macro="">
      <cdr:nvCxnSpPr>
        <cdr:cNvPr id="9" name="Connecteur droit avec flèche 7">
          <a:extLst xmlns:a="http://schemas.openxmlformats.org/drawingml/2006/main">
            <a:ext uri="{FF2B5EF4-FFF2-40B4-BE49-F238E27FC236}">
              <a16:creationId xmlns:a16="http://schemas.microsoft.com/office/drawing/2014/main" id="{743AE7FF-8B1D-574C-803A-6FE0323CF828}"/>
            </a:ext>
          </a:extLst>
        </cdr:cNvPr>
        <cdr:cNvCxnSpPr/>
      </cdr:nvCxnSpPr>
      <cdr:spPr>
        <a:xfrm xmlns:a="http://schemas.openxmlformats.org/drawingml/2006/main">
          <a:off x="6337300" y="1816100"/>
          <a:ext cx="558800" cy="3683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0.60889</cdr:x>
      <cdr:y>0.64923</cdr:y>
    </cdr:from>
    <cdr:to>
      <cdr:x>0.9837</cdr:x>
      <cdr:y>0.69281</cdr:y>
    </cdr:to>
    <cdr:sp macro="" textlink="">
      <cdr:nvSpPr>
        <cdr:cNvPr id="2" name="Rectangle 1"/>
        <cdr:cNvSpPr/>
      </cdr:nvSpPr>
      <cdr:spPr>
        <a:xfrm xmlns:a="http://schemas.openxmlformats.org/drawingml/2006/main">
          <a:off x="5498094" y="3784538"/>
          <a:ext cx="3384422" cy="2540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Corporate &amp; property taxes</a:t>
          </a:r>
        </a:p>
      </cdr:txBody>
    </cdr:sp>
  </cdr:relSizeAnchor>
  <cdr:relSizeAnchor xmlns:cdr="http://schemas.openxmlformats.org/drawingml/2006/chartDrawing">
    <cdr:from>
      <cdr:x>0.13258</cdr:x>
      <cdr:y>0.6823</cdr:y>
    </cdr:from>
    <cdr:to>
      <cdr:x>0.44598</cdr:x>
      <cdr:y>0.72558</cdr:y>
    </cdr:to>
    <cdr:sp macro="" textlink="">
      <cdr:nvSpPr>
        <cdr:cNvPr id="3" name="Rectangle 2"/>
        <cdr:cNvSpPr/>
      </cdr:nvSpPr>
      <cdr:spPr>
        <a:xfrm xmlns:a="http://schemas.openxmlformats.org/drawingml/2006/main">
          <a:off x="1136529" y="3977350"/>
          <a:ext cx="2686622" cy="2522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Consumption taxes</a:t>
          </a:r>
        </a:p>
      </cdr:txBody>
    </cdr:sp>
  </cdr:relSizeAnchor>
  <cdr:relSizeAnchor xmlns:cdr="http://schemas.openxmlformats.org/drawingml/2006/chartDrawing">
    <cdr:from>
      <cdr:x>0.13146</cdr:x>
      <cdr:y>0.53792</cdr:y>
    </cdr:from>
    <cdr:to>
      <cdr:x>0.47097</cdr:x>
      <cdr:y>0.57967</cdr:y>
    </cdr:to>
    <cdr:sp macro="" textlink="">
      <cdr:nvSpPr>
        <cdr:cNvPr id="4" name="Rectangle 3"/>
        <cdr:cNvSpPr/>
      </cdr:nvSpPr>
      <cdr:spPr>
        <a:xfrm xmlns:a="http://schemas.openxmlformats.org/drawingml/2006/main">
          <a:off x="1126950" y="3135691"/>
          <a:ext cx="2910450" cy="24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Payroll taxes</a:t>
          </a:r>
        </a:p>
      </cdr:txBody>
    </cdr:sp>
  </cdr:relSizeAnchor>
  <cdr:relSizeAnchor xmlns:cdr="http://schemas.openxmlformats.org/drawingml/2006/chartDrawing">
    <cdr:from>
      <cdr:x>0.54689</cdr:x>
      <cdr:y>0.43789</cdr:y>
    </cdr:from>
    <cdr:to>
      <cdr:x>0.9143</cdr:x>
      <cdr:y>0.45097</cdr:y>
    </cdr:to>
    <cdr:sp macro="" textlink="">
      <cdr:nvSpPr>
        <cdr:cNvPr id="5" name="Rectangle 4"/>
        <cdr:cNvSpPr/>
      </cdr:nvSpPr>
      <cdr:spPr>
        <a:xfrm xmlns:a="http://schemas.openxmlformats.org/drawingml/2006/main">
          <a:off x="4938290" y="2552592"/>
          <a:ext cx="3317602" cy="762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Palatino"/>
              <a:cs typeface="Palatino"/>
            </a:rPr>
            <a:t>Individual income taxes</a:t>
          </a:r>
        </a:p>
      </cdr:txBody>
    </cdr:sp>
  </cdr:relSizeAnchor>
  <cdr:relSizeAnchor xmlns:cdr="http://schemas.openxmlformats.org/drawingml/2006/chartDrawing">
    <cdr:from>
      <cdr:x>0.84028</cdr:x>
      <cdr:y>0.22222</cdr:y>
    </cdr:from>
    <cdr:to>
      <cdr:x>0.98591</cdr:x>
      <cdr:y>0.35512</cdr:y>
    </cdr:to>
    <cdr:sp macro="" textlink="">
      <cdr:nvSpPr>
        <cdr:cNvPr id="7" name="Rectangle 6"/>
        <cdr:cNvSpPr/>
      </cdr:nvSpPr>
      <cdr:spPr>
        <a:xfrm xmlns:a="http://schemas.openxmlformats.org/drawingml/2006/main">
          <a:off x="7587508" y="1295392"/>
          <a:ext cx="1314995" cy="7747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Warren wealth tax</a:t>
          </a:r>
        </a:p>
        <a:p xmlns:a="http://schemas.openxmlformats.org/drawingml/2006/main">
          <a:endParaRPr lang="fr-FR" sz="1800">
            <a:solidFill>
              <a:schemeClr val="bg1"/>
            </a:solidFill>
            <a:effectLst/>
            <a:latin typeface="Palatino"/>
            <a:cs typeface="Palatino"/>
          </a:endParaRPr>
        </a:p>
      </cdr:txBody>
    </cdr:sp>
  </cdr:relSizeAnchor>
  <cdr:relSizeAnchor xmlns:cdr="http://schemas.openxmlformats.org/drawingml/2006/chartDrawing">
    <cdr:from>
      <cdr:x>0.4993</cdr:x>
      <cdr:y>0.24401</cdr:y>
    </cdr:from>
    <cdr:to>
      <cdr:x>0.79184</cdr:x>
      <cdr:y>0.30501</cdr:y>
    </cdr:to>
    <cdr:sp macro="" textlink="">
      <cdr:nvSpPr>
        <cdr:cNvPr id="8" name="Rectangle 7"/>
        <cdr:cNvSpPr/>
      </cdr:nvSpPr>
      <cdr:spPr>
        <a:xfrm xmlns:a="http://schemas.openxmlformats.org/drawingml/2006/main">
          <a:off x="4508500" y="1422400"/>
          <a:ext cx="2641600" cy="35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Estate taxes</a:t>
          </a:r>
        </a:p>
      </cdr:txBody>
    </cdr:sp>
  </cdr:relSizeAnchor>
  <cdr:relSizeAnchor xmlns:cdr="http://schemas.openxmlformats.org/drawingml/2006/chartDrawing">
    <cdr:from>
      <cdr:x>0.70183</cdr:x>
      <cdr:y>0.31155</cdr:y>
    </cdr:from>
    <cdr:to>
      <cdr:x>0.76371</cdr:x>
      <cdr:y>0.37473</cdr:y>
    </cdr:to>
    <cdr:cxnSp macro="">
      <cdr:nvCxnSpPr>
        <cdr:cNvPr id="9" name="Connecteur droit avec flèche 7">
          <a:extLst xmlns:a="http://schemas.openxmlformats.org/drawingml/2006/main">
            <a:ext uri="{FF2B5EF4-FFF2-40B4-BE49-F238E27FC236}">
              <a16:creationId xmlns:a16="http://schemas.microsoft.com/office/drawing/2014/main" id="{9B98E9CE-8482-F14D-AEF5-9ACCD9299081}"/>
            </a:ext>
          </a:extLst>
        </cdr:cNvPr>
        <cdr:cNvCxnSpPr/>
      </cdr:nvCxnSpPr>
      <cdr:spPr>
        <a:xfrm xmlns:a="http://schemas.openxmlformats.org/drawingml/2006/main">
          <a:off x="6337300" y="1816100"/>
          <a:ext cx="558800" cy="3683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0.60889</cdr:x>
      <cdr:y>0.64923</cdr:y>
    </cdr:from>
    <cdr:to>
      <cdr:x>0.9837</cdr:x>
      <cdr:y>0.69281</cdr:y>
    </cdr:to>
    <cdr:sp macro="" textlink="">
      <cdr:nvSpPr>
        <cdr:cNvPr id="2" name="Rectangle 1"/>
        <cdr:cNvSpPr/>
      </cdr:nvSpPr>
      <cdr:spPr>
        <a:xfrm xmlns:a="http://schemas.openxmlformats.org/drawingml/2006/main">
          <a:off x="5498094" y="3784538"/>
          <a:ext cx="3384422" cy="2540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Corporate &amp; property taxes</a:t>
          </a:r>
        </a:p>
      </cdr:txBody>
    </cdr:sp>
  </cdr:relSizeAnchor>
  <cdr:relSizeAnchor xmlns:cdr="http://schemas.openxmlformats.org/drawingml/2006/chartDrawing">
    <cdr:from>
      <cdr:x>0.13258</cdr:x>
      <cdr:y>0.6823</cdr:y>
    </cdr:from>
    <cdr:to>
      <cdr:x>0.44598</cdr:x>
      <cdr:y>0.72558</cdr:y>
    </cdr:to>
    <cdr:sp macro="" textlink="">
      <cdr:nvSpPr>
        <cdr:cNvPr id="3" name="Rectangle 2"/>
        <cdr:cNvSpPr/>
      </cdr:nvSpPr>
      <cdr:spPr>
        <a:xfrm xmlns:a="http://schemas.openxmlformats.org/drawingml/2006/main">
          <a:off x="1136529" y="3977350"/>
          <a:ext cx="2686622" cy="2522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Palatino"/>
              <a:cs typeface="Palatino"/>
            </a:rPr>
            <a:t>Consumption taxes</a:t>
          </a:r>
        </a:p>
      </cdr:txBody>
    </cdr:sp>
  </cdr:relSizeAnchor>
  <cdr:relSizeAnchor xmlns:cdr="http://schemas.openxmlformats.org/drawingml/2006/chartDrawing">
    <cdr:from>
      <cdr:x>0.13146</cdr:x>
      <cdr:y>0.53792</cdr:y>
    </cdr:from>
    <cdr:to>
      <cdr:x>0.47097</cdr:x>
      <cdr:y>0.57967</cdr:y>
    </cdr:to>
    <cdr:sp macro="" textlink="">
      <cdr:nvSpPr>
        <cdr:cNvPr id="4" name="Rectangle 3"/>
        <cdr:cNvSpPr/>
      </cdr:nvSpPr>
      <cdr:spPr>
        <a:xfrm xmlns:a="http://schemas.openxmlformats.org/drawingml/2006/main">
          <a:off x="1126950" y="3135691"/>
          <a:ext cx="2910450" cy="24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Payroll taxes</a:t>
          </a:r>
        </a:p>
      </cdr:txBody>
    </cdr:sp>
  </cdr:relSizeAnchor>
  <cdr:relSizeAnchor xmlns:cdr="http://schemas.openxmlformats.org/drawingml/2006/chartDrawing">
    <cdr:from>
      <cdr:x>0.54689</cdr:x>
      <cdr:y>0.43789</cdr:y>
    </cdr:from>
    <cdr:to>
      <cdr:x>0.9143</cdr:x>
      <cdr:y>0.45097</cdr:y>
    </cdr:to>
    <cdr:sp macro="" textlink="">
      <cdr:nvSpPr>
        <cdr:cNvPr id="5" name="Rectangle 4"/>
        <cdr:cNvSpPr/>
      </cdr:nvSpPr>
      <cdr:spPr>
        <a:xfrm xmlns:a="http://schemas.openxmlformats.org/drawingml/2006/main">
          <a:off x="4938290" y="2552592"/>
          <a:ext cx="3317602" cy="762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Palatino"/>
              <a:cs typeface="Palatino"/>
            </a:rPr>
            <a:t>Individual income taxes</a:t>
          </a:r>
        </a:p>
      </cdr:txBody>
    </cdr:sp>
  </cdr:relSizeAnchor>
  <cdr:relSizeAnchor xmlns:cdr="http://schemas.openxmlformats.org/drawingml/2006/chartDrawing">
    <cdr:from>
      <cdr:x>0.83325</cdr:x>
      <cdr:y>0.17211</cdr:y>
    </cdr:from>
    <cdr:to>
      <cdr:x>0.97888</cdr:x>
      <cdr:y>0.30501</cdr:y>
    </cdr:to>
    <cdr:sp macro="" textlink="">
      <cdr:nvSpPr>
        <cdr:cNvPr id="7" name="Rectangle 6"/>
        <cdr:cNvSpPr/>
      </cdr:nvSpPr>
      <cdr:spPr>
        <a:xfrm xmlns:a="http://schemas.openxmlformats.org/drawingml/2006/main">
          <a:off x="7523976" y="1003287"/>
          <a:ext cx="1314996" cy="7747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Palatino"/>
              <a:cs typeface="Palatino"/>
            </a:rPr>
            <a:t>Warren wealth tax</a:t>
          </a:r>
        </a:p>
        <a:p xmlns:a="http://schemas.openxmlformats.org/drawingml/2006/main">
          <a:endParaRPr lang="fr-FR" sz="1800">
            <a:solidFill>
              <a:schemeClr val="bg1"/>
            </a:solidFill>
            <a:effectLst/>
            <a:latin typeface="Palatino"/>
            <a:cs typeface="Palatino"/>
          </a:endParaRPr>
        </a:p>
      </cdr:txBody>
    </cdr:sp>
  </cdr:relSizeAnchor>
  <cdr:relSizeAnchor xmlns:cdr="http://schemas.openxmlformats.org/drawingml/2006/chartDrawing">
    <cdr:from>
      <cdr:x>0.4993</cdr:x>
      <cdr:y>0.24401</cdr:y>
    </cdr:from>
    <cdr:to>
      <cdr:x>0.79184</cdr:x>
      <cdr:y>0.30501</cdr:y>
    </cdr:to>
    <cdr:sp macro="" textlink="">
      <cdr:nvSpPr>
        <cdr:cNvPr id="8" name="Rectangle 7"/>
        <cdr:cNvSpPr/>
      </cdr:nvSpPr>
      <cdr:spPr>
        <a:xfrm xmlns:a="http://schemas.openxmlformats.org/drawingml/2006/main">
          <a:off x="4508500" y="1422400"/>
          <a:ext cx="2641600" cy="35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000000"/>
              </a:solidFill>
              <a:effectLst/>
              <a:latin typeface="Palatino"/>
              <a:cs typeface="Palatino"/>
            </a:rPr>
            <a:t>Estate taxes</a:t>
          </a:r>
        </a:p>
      </cdr:txBody>
    </cdr:sp>
  </cdr:relSizeAnchor>
  <cdr:relSizeAnchor xmlns:cdr="http://schemas.openxmlformats.org/drawingml/2006/chartDrawing">
    <cdr:from>
      <cdr:x>0.70183</cdr:x>
      <cdr:y>0.31155</cdr:y>
    </cdr:from>
    <cdr:to>
      <cdr:x>0.76371</cdr:x>
      <cdr:y>0.37473</cdr:y>
    </cdr:to>
    <cdr:cxnSp macro="">
      <cdr:nvCxnSpPr>
        <cdr:cNvPr id="9" name="Connecteur droit avec flèche 7">
          <a:extLst xmlns:a="http://schemas.openxmlformats.org/drawingml/2006/main">
            <a:ext uri="{FF2B5EF4-FFF2-40B4-BE49-F238E27FC236}">
              <a16:creationId xmlns:a16="http://schemas.microsoft.com/office/drawing/2014/main" id="{995E9D12-A8A1-B045-AA18-424D37561B1A}"/>
            </a:ext>
          </a:extLst>
        </cdr:cNvPr>
        <cdr:cNvCxnSpPr/>
      </cdr:nvCxnSpPr>
      <cdr:spPr>
        <a:xfrm xmlns:a="http://schemas.openxmlformats.org/drawingml/2006/main">
          <a:off x="6337300" y="1816100"/>
          <a:ext cx="558800" cy="3683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0.90577</cdr:x>
      <cdr:y>0.27887</cdr:y>
    </cdr:from>
    <cdr:to>
      <cdr:x>0.95077</cdr:x>
      <cdr:y>0.37473</cdr:y>
    </cdr:to>
    <cdr:cxnSp macro="">
      <cdr:nvCxnSpPr>
        <cdr:cNvPr id="10" name="Connecteur droit avec flèche 7">
          <a:extLst xmlns:a="http://schemas.openxmlformats.org/drawingml/2006/main">
            <a:ext uri="{FF2B5EF4-FFF2-40B4-BE49-F238E27FC236}">
              <a16:creationId xmlns:a16="http://schemas.microsoft.com/office/drawing/2014/main" id="{DD1556A1-D9D0-7843-B5A1-7B4BC15E9C55}"/>
            </a:ext>
          </a:extLst>
        </cdr:cNvPr>
        <cdr:cNvCxnSpPr/>
      </cdr:nvCxnSpPr>
      <cdr:spPr>
        <a:xfrm xmlns:a="http://schemas.openxmlformats.org/drawingml/2006/main">
          <a:off x="8178800" y="1625600"/>
          <a:ext cx="406400" cy="5588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7.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0.69761</cdr:x>
      <cdr:y>0.29848</cdr:y>
    </cdr:from>
    <cdr:to>
      <cdr:x>1</cdr:x>
      <cdr:y>0.42919</cdr:y>
    </cdr:to>
    <cdr:sp macro="" textlink="">
      <cdr:nvSpPr>
        <cdr:cNvPr id="3" name="Rectangle 2"/>
        <cdr:cNvSpPr/>
      </cdr:nvSpPr>
      <cdr:spPr>
        <a:xfrm xmlns:a="http://schemas.openxmlformats.org/drawingml/2006/main">
          <a:off x="6299200" y="1739926"/>
          <a:ext cx="2730500" cy="7619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With</a:t>
          </a:r>
          <a:r>
            <a:rPr lang="fr-FR" sz="1600" baseline="0">
              <a:solidFill>
                <a:srgbClr val="000000"/>
              </a:solidFill>
              <a:effectLst/>
              <a:latin typeface="Arial"/>
              <a:cs typeface="Arial"/>
            </a:rPr>
            <a:t> Warren</a:t>
          </a:r>
          <a:r>
            <a:rPr lang="fr-FR" sz="1600">
              <a:solidFill>
                <a:srgbClr val="000000"/>
              </a:solidFill>
              <a:effectLst/>
              <a:latin typeface="Arial"/>
              <a:cs typeface="Arial"/>
            </a:rPr>
            <a:t> wealth tax (3%</a:t>
          </a:r>
          <a:r>
            <a:rPr lang="fr-FR" sz="1600" baseline="0">
              <a:solidFill>
                <a:srgbClr val="000000"/>
              </a:solidFill>
              <a:effectLst/>
              <a:latin typeface="Arial"/>
              <a:cs typeface="Arial"/>
            </a:rPr>
            <a:t> rate above $1bn)</a:t>
          </a:r>
          <a:endParaRPr lang="fr-FR" sz="1600">
            <a:solidFill>
              <a:srgbClr val="000000"/>
            </a:solidFill>
            <a:effectLst/>
            <a:latin typeface="Arial"/>
            <a:cs typeface="Arial"/>
          </a:endParaRPr>
        </a:p>
      </cdr:txBody>
    </cdr:sp>
  </cdr:relSizeAnchor>
  <cdr:relSizeAnchor xmlns:cdr="http://schemas.openxmlformats.org/drawingml/2006/chartDrawing">
    <cdr:from>
      <cdr:x>0.53055</cdr:x>
      <cdr:y>0.0719</cdr:y>
    </cdr:from>
    <cdr:to>
      <cdr:x>0.83685</cdr:x>
      <cdr:y>0.23312</cdr:y>
    </cdr:to>
    <cdr:sp macro="" textlink="">
      <cdr:nvSpPr>
        <cdr:cNvPr id="7" name="Rectangle 4"/>
        <cdr:cNvSpPr/>
      </cdr:nvSpPr>
      <cdr:spPr>
        <a:xfrm xmlns:a="http://schemas.openxmlformats.org/drawingml/2006/main">
          <a:off x="4790732" y="419126"/>
          <a:ext cx="2765797" cy="9398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Actual share of wealth owned by the Forbes 400</a:t>
          </a:r>
        </a:p>
      </cdr:txBody>
    </cdr:sp>
  </cdr:relSizeAnchor>
</c:userShapes>
</file>

<file path=xl/drawings/drawing7.xml><?xml version="1.0" encoding="utf-8"?>
<c:userShapes xmlns:c="http://schemas.openxmlformats.org/drawingml/2006/chart">
  <cdr:relSizeAnchor xmlns:cdr="http://schemas.openxmlformats.org/drawingml/2006/chartDrawing">
    <cdr:from>
      <cdr:x>0.56827</cdr:x>
      <cdr:y>0.30091</cdr:y>
    </cdr:from>
    <cdr:to>
      <cdr:x>0.87586</cdr:x>
      <cdr:y>0.39367</cdr:y>
    </cdr:to>
    <cdr:sp macro="" textlink="">
      <cdr:nvSpPr>
        <cdr:cNvPr id="4" name="Rectangle 2"/>
        <cdr:cNvSpPr/>
      </cdr:nvSpPr>
      <cdr:spPr>
        <a:xfrm xmlns:a="http://schemas.openxmlformats.org/drawingml/2006/main">
          <a:off x="5232375" y="1689113"/>
          <a:ext cx="2832135" cy="520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SCF+Forbes 400</a:t>
          </a:r>
          <a:endParaRPr lang="fr-FR" sz="1600">
            <a:solidFill>
              <a:schemeClr val="tx1"/>
            </a:solidFill>
            <a:effectLst/>
            <a:latin typeface="Arial"/>
            <a:cs typeface="Arial"/>
          </a:endParaRPr>
        </a:p>
      </cdr:txBody>
    </cdr:sp>
  </cdr:relSizeAnchor>
  <cdr:relSizeAnchor xmlns:cdr="http://schemas.openxmlformats.org/drawingml/2006/chartDrawing">
    <cdr:from>
      <cdr:x>0.40828</cdr:x>
      <cdr:y>0.09275</cdr:y>
    </cdr:from>
    <cdr:to>
      <cdr:x>0.61931</cdr:x>
      <cdr:y>0.1742</cdr:y>
    </cdr:to>
    <cdr:sp macro="" textlink="">
      <cdr:nvSpPr>
        <cdr:cNvPr id="6" name="Rectangle 1"/>
        <cdr:cNvSpPr/>
      </cdr:nvSpPr>
      <cdr:spPr>
        <a:xfrm xmlns:a="http://schemas.openxmlformats.org/drawingml/2006/main">
          <a:off x="3759241" y="520670"/>
          <a:ext cx="1943059" cy="4572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baseline="0">
              <a:solidFill>
                <a:schemeClr val="tx1"/>
              </a:solidFill>
              <a:effectLst/>
              <a:latin typeface="Arial"/>
              <a:cs typeface="Arial"/>
            </a:rPr>
            <a:t>Capitalization</a:t>
          </a:r>
          <a:endParaRPr lang="fr-FR" sz="1600">
            <a:solidFill>
              <a:schemeClr val="tx1"/>
            </a:solidFill>
            <a:effectLst/>
            <a:latin typeface="Arial"/>
            <a:cs typeface="Arial"/>
          </a:endParaRPr>
        </a:p>
      </cdr:txBody>
    </cdr:sp>
  </cdr:relSizeAnchor>
  <cdr:relSizeAnchor xmlns:cdr="http://schemas.openxmlformats.org/drawingml/2006/chartDrawing">
    <cdr:from>
      <cdr:x>0.50896</cdr:x>
      <cdr:y>0.16968</cdr:y>
    </cdr:from>
    <cdr:to>
      <cdr:x>0.56689</cdr:x>
      <cdr:y>0.2104</cdr:y>
    </cdr:to>
    <cdr:cxnSp macro="">
      <cdr:nvCxnSpPr>
        <cdr:cNvPr id="8" name="Connecteur droit avec flèche 7">
          <a:extLst xmlns:a="http://schemas.openxmlformats.org/drawingml/2006/main">
            <a:ext uri="{FF2B5EF4-FFF2-40B4-BE49-F238E27FC236}">
              <a16:creationId xmlns:a16="http://schemas.microsoft.com/office/drawing/2014/main" id="{C5C9B5DE-3BD9-614A-A35B-5DB35A110EA0}"/>
            </a:ext>
          </a:extLst>
        </cdr:cNvPr>
        <cdr:cNvCxnSpPr/>
      </cdr:nvCxnSpPr>
      <cdr:spPr>
        <a:xfrm xmlns:a="http://schemas.openxmlformats.org/drawingml/2006/main">
          <a:off x="4686281" y="952507"/>
          <a:ext cx="533390" cy="22857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0.69655</cdr:x>
      <cdr:y>0.22851</cdr:y>
    </cdr:from>
    <cdr:to>
      <cdr:x>0.74483</cdr:x>
      <cdr:y>0.28507</cdr:y>
    </cdr:to>
    <cdr:cxnSp macro="">
      <cdr:nvCxnSpPr>
        <cdr:cNvPr id="11" name="Connecteur droit avec flèche 7">
          <a:extLst xmlns:a="http://schemas.openxmlformats.org/drawingml/2006/main">
            <a:ext uri="{FF2B5EF4-FFF2-40B4-BE49-F238E27FC236}">
              <a16:creationId xmlns:a16="http://schemas.microsoft.com/office/drawing/2014/main" id="{4653C174-73AD-CE41-9D55-9E07F6FD5839}"/>
            </a:ext>
          </a:extLst>
        </cdr:cNvPr>
        <cdr:cNvCxnSpPr/>
      </cdr:nvCxnSpPr>
      <cdr:spPr>
        <a:xfrm xmlns:a="http://schemas.openxmlformats.org/drawingml/2006/main" flipV="1">
          <a:off x="6413446" y="1282700"/>
          <a:ext cx="444554" cy="31752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4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0.69761</cdr:x>
      <cdr:y>0.29194</cdr:y>
    </cdr:from>
    <cdr:to>
      <cdr:x>1</cdr:x>
      <cdr:y>0.42265</cdr:y>
    </cdr:to>
    <cdr:sp macro="" textlink="">
      <cdr:nvSpPr>
        <cdr:cNvPr id="3" name="Rectangle 2"/>
        <cdr:cNvSpPr/>
      </cdr:nvSpPr>
      <cdr:spPr>
        <a:xfrm xmlns:a="http://schemas.openxmlformats.org/drawingml/2006/main">
          <a:off x="6299209" y="1701829"/>
          <a:ext cx="2730491" cy="7619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With Warren wealth tax (3%</a:t>
          </a:r>
          <a:r>
            <a:rPr lang="fr-FR" sz="1600" baseline="0">
              <a:solidFill>
                <a:srgbClr val="000000"/>
              </a:solidFill>
              <a:effectLst/>
              <a:latin typeface="Arial"/>
              <a:cs typeface="Arial"/>
            </a:rPr>
            <a:t> rate above $1bn)</a:t>
          </a:r>
          <a:endParaRPr lang="fr-FR" sz="1600">
            <a:solidFill>
              <a:srgbClr val="000000"/>
            </a:solidFill>
            <a:effectLst/>
            <a:latin typeface="Arial"/>
            <a:cs typeface="Arial"/>
          </a:endParaRPr>
        </a:p>
      </cdr:txBody>
    </cdr:sp>
  </cdr:relSizeAnchor>
  <cdr:relSizeAnchor xmlns:cdr="http://schemas.openxmlformats.org/drawingml/2006/chartDrawing">
    <cdr:from>
      <cdr:x>0.6526</cdr:x>
      <cdr:y>0.61689</cdr:y>
    </cdr:from>
    <cdr:to>
      <cdr:x>0.99437</cdr:x>
      <cdr:y>0.76688</cdr:y>
    </cdr:to>
    <cdr:sp macro="" textlink="">
      <cdr:nvSpPr>
        <cdr:cNvPr id="4" name="Rectangle 3"/>
        <cdr:cNvSpPr/>
      </cdr:nvSpPr>
      <cdr:spPr>
        <a:xfrm xmlns:a="http://schemas.openxmlformats.org/drawingml/2006/main">
          <a:off x="5892819" y="3596028"/>
          <a:ext cx="3086081" cy="8743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With Sanders wealth tax</a:t>
          </a:r>
        </a:p>
        <a:p xmlns:a="http://schemas.openxmlformats.org/drawingml/2006/main">
          <a:pPr algn="ctr"/>
          <a:r>
            <a:rPr lang="fr-FR" sz="1600">
              <a:solidFill>
                <a:schemeClr val="tx1"/>
              </a:solidFill>
              <a:effectLst/>
              <a:latin typeface="Arial"/>
              <a:cs typeface="Arial"/>
            </a:rPr>
            <a:t>(5% above $1bn graduated to 8% </a:t>
          </a:r>
          <a:r>
            <a:rPr lang="fr-FR" sz="1600" baseline="0">
              <a:solidFill>
                <a:schemeClr val="tx1"/>
              </a:solidFill>
              <a:effectLst/>
              <a:latin typeface="Arial"/>
              <a:cs typeface="Arial"/>
            </a:rPr>
            <a:t>above $10bn)</a:t>
          </a:r>
          <a:endParaRPr lang="fr-FR" sz="1600">
            <a:solidFill>
              <a:schemeClr val="tx1"/>
            </a:solidFill>
            <a:effectLst/>
            <a:latin typeface="Arial"/>
            <a:cs typeface="Arial"/>
          </a:endParaRPr>
        </a:p>
      </cdr:txBody>
    </cdr:sp>
  </cdr:relSizeAnchor>
  <cdr:relSizeAnchor xmlns:cdr="http://schemas.openxmlformats.org/drawingml/2006/chartDrawing">
    <cdr:from>
      <cdr:x>0.53055</cdr:x>
      <cdr:y>0.0719</cdr:y>
    </cdr:from>
    <cdr:to>
      <cdr:x>0.83685</cdr:x>
      <cdr:y>0.23312</cdr:y>
    </cdr:to>
    <cdr:sp macro="" textlink="">
      <cdr:nvSpPr>
        <cdr:cNvPr id="7" name="Rectangle 4"/>
        <cdr:cNvSpPr/>
      </cdr:nvSpPr>
      <cdr:spPr>
        <a:xfrm xmlns:a="http://schemas.openxmlformats.org/drawingml/2006/main">
          <a:off x="4790732" y="419126"/>
          <a:ext cx="2765797" cy="9398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Actual share of wealth owned by the Forbes 400</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029700" cy="5829300"/>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0.69761</cdr:x>
      <cdr:y>0.29848</cdr:y>
    </cdr:from>
    <cdr:to>
      <cdr:x>1</cdr:x>
      <cdr:y>0.42919</cdr:y>
    </cdr:to>
    <cdr:sp macro="" textlink="">
      <cdr:nvSpPr>
        <cdr:cNvPr id="3" name="Rectangle 2"/>
        <cdr:cNvSpPr/>
      </cdr:nvSpPr>
      <cdr:spPr>
        <a:xfrm xmlns:a="http://schemas.openxmlformats.org/drawingml/2006/main">
          <a:off x="6299200" y="1739926"/>
          <a:ext cx="2730500" cy="7619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With Warren wealth tax (3%</a:t>
          </a:r>
          <a:r>
            <a:rPr lang="fr-FR" sz="1600" baseline="0">
              <a:solidFill>
                <a:srgbClr val="000000"/>
              </a:solidFill>
              <a:effectLst/>
              <a:latin typeface="Arial"/>
              <a:cs typeface="Arial"/>
            </a:rPr>
            <a:t> rate above $1bn)</a:t>
          </a:r>
          <a:endParaRPr lang="fr-FR" sz="1600">
            <a:solidFill>
              <a:srgbClr val="000000"/>
            </a:solidFill>
            <a:effectLst/>
            <a:latin typeface="Arial"/>
            <a:cs typeface="Arial"/>
          </a:endParaRPr>
        </a:p>
      </cdr:txBody>
    </cdr:sp>
  </cdr:relSizeAnchor>
  <cdr:relSizeAnchor xmlns:cdr="http://schemas.openxmlformats.org/drawingml/2006/chartDrawing">
    <cdr:from>
      <cdr:x>0.67511</cdr:x>
      <cdr:y>0.4488</cdr:y>
    </cdr:from>
    <cdr:to>
      <cdr:x>1</cdr:x>
      <cdr:y>0.59477</cdr:y>
    </cdr:to>
    <cdr:sp macro="" textlink="">
      <cdr:nvSpPr>
        <cdr:cNvPr id="4" name="Rectangle 3"/>
        <cdr:cNvSpPr/>
      </cdr:nvSpPr>
      <cdr:spPr>
        <a:xfrm xmlns:a="http://schemas.openxmlformats.org/drawingml/2006/main">
          <a:off x="6096000" y="2616200"/>
          <a:ext cx="2933700" cy="8508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Sanders wealth</a:t>
          </a:r>
          <a:r>
            <a:rPr lang="fr-FR" sz="1600" baseline="0">
              <a:solidFill>
                <a:schemeClr val="tx1"/>
              </a:solidFill>
              <a:effectLst/>
              <a:latin typeface="Arial"/>
              <a:cs typeface="Arial"/>
            </a:rPr>
            <a:t> tax</a:t>
          </a:r>
          <a:endParaRPr lang="fr-FR" sz="1600">
            <a:solidFill>
              <a:schemeClr val="tx1"/>
            </a:solidFill>
            <a:effectLst/>
            <a:latin typeface="Arial"/>
            <a:cs typeface="Arial"/>
          </a:endParaRPr>
        </a:p>
        <a:p xmlns:a="http://schemas.openxmlformats.org/drawingml/2006/main">
          <a:pPr algn="ctr"/>
          <a:r>
            <a:rPr lang="fr-FR" sz="1600">
              <a:solidFill>
                <a:schemeClr val="tx1"/>
              </a:solidFill>
              <a:effectLst/>
              <a:latin typeface="Arial"/>
              <a:cs typeface="Arial"/>
            </a:rPr>
            <a:t>(up to 8% </a:t>
          </a:r>
          <a:r>
            <a:rPr lang="fr-FR" sz="1600" baseline="0">
              <a:solidFill>
                <a:schemeClr val="tx1"/>
              </a:solidFill>
              <a:effectLst/>
              <a:latin typeface="Arial"/>
              <a:cs typeface="Arial"/>
            </a:rPr>
            <a:t>rate above $10bn)</a:t>
          </a:r>
          <a:endParaRPr lang="fr-FR" sz="1600">
            <a:solidFill>
              <a:schemeClr val="tx1"/>
            </a:solidFill>
            <a:effectLst/>
            <a:latin typeface="Arial"/>
            <a:cs typeface="Arial"/>
          </a:endParaRPr>
        </a:p>
      </cdr:txBody>
    </cdr:sp>
  </cdr:relSizeAnchor>
  <cdr:relSizeAnchor xmlns:cdr="http://schemas.openxmlformats.org/drawingml/2006/chartDrawing">
    <cdr:from>
      <cdr:x>0.45851</cdr:x>
      <cdr:y>0.68661</cdr:y>
    </cdr:from>
    <cdr:to>
      <cdr:x>0.80028</cdr:x>
      <cdr:y>0.8366</cdr:y>
    </cdr:to>
    <cdr:sp macro="" textlink="">
      <cdr:nvSpPr>
        <cdr:cNvPr id="6" name="Rectangle 3"/>
        <cdr:cNvSpPr/>
      </cdr:nvSpPr>
      <cdr:spPr>
        <a:xfrm xmlns:a="http://schemas.openxmlformats.org/drawingml/2006/main">
          <a:off x="4140219" y="4002428"/>
          <a:ext cx="3086081" cy="8743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With radical wealth tax</a:t>
          </a:r>
        </a:p>
        <a:p xmlns:a="http://schemas.openxmlformats.org/drawingml/2006/main">
          <a:pPr algn="ctr"/>
          <a:r>
            <a:rPr lang="fr-FR" sz="1600">
              <a:solidFill>
                <a:schemeClr val="tx1"/>
              </a:solidFill>
              <a:effectLst/>
              <a:latin typeface="Arial"/>
              <a:cs typeface="Arial"/>
            </a:rPr>
            <a:t>(10% </a:t>
          </a:r>
          <a:r>
            <a:rPr lang="fr-FR" sz="1600" baseline="0">
              <a:solidFill>
                <a:schemeClr val="tx1"/>
              </a:solidFill>
              <a:effectLst/>
              <a:latin typeface="Arial"/>
              <a:cs typeface="Arial"/>
            </a:rPr>
            <a:t>rate above $1bn)</a:t>
          </a:r>
          <a:endParaRPr lang="fr-FR" sz="1600">
            <a:solidFill>
              <a:schemeClr val="tx1"/>
            </a:solidFill>
            <a:effectLst/>
            <a:latin typeface="Arial"/>
            <a:cs typeface="Arial"/>
          </a:endParaRPr>
        </a:p>
      </cdr:txBody>
    </cdr:sp>
  </cdr:relSizeAnchor>
  <cdr:relSizeAnchor xmlns:cdr="http://schemas.openxmlformats.org/drawingml/2006/chartDrawing">
    <cdr:from>
      <cdr:x>0.53055</cdr:x>
      <cdr:y>0.0719</cdr:y>
    </cdr:from>
    <cdr:to>
      <cdr:x>0.83685</cdr:x>
      <cdr:y>0.23312</cdr:y>
    </cdr:to>
    <cdr:sp macro="" textlink="">
      <cdr:nvSpPr>
        <cdr:cNvPr id="7" name="Rectangle 4"/>
        <cdr:cNvSpPr/>
      </cdr:nvSpPr>
      <cdr:spPr>
        <a:xfrm xmlns:a="http://schemas.openxmlformats.org/drawingml/2006/main">
          <a:off x="4790732" y="419126"/>
          <a:ext cx="2765797" cy="9398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Actual share of wealth owned by the Forbes 400</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12700</xdr:colOff>
      <xdr:row>62</xdr:row>
      <xdr:rowOff>171450</xdr:rowOff>
    </xdr:from>
    <xdr:to>
      <xdr:col>7</xdr:col>
      <xdr:colOff>774700</xdr:colOff>
      <xdr:row>77</xdr:row>
      <xdr:rowOff>57150</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12700</xdr:colOff>
      <xdr:row>59</xdr:row>
      <xdr:rowOff>139700</xdr:rowOff>
    </xdr:from>
    <xdr:to>
      <xdr:col>35</xdr:col>
      <xdr:colOff>647700</xdr:colOff>
      <xdr:row>75</xdr:row>
      <xdr:rowOff>0</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52</xdr:col>
      <xdr:colOff>450850</xdr:colOff>
      <xdr:row>57</xdr:row>
      <xdr:rowOff>76206</xdr:rowOff>
    </xdr:from>
    <xdr:to>
      <xdr:col>57</xdr:col>
      <xdr:colOff>374650</xdr:colOff>
      <xdr:row>71</xdr:row>
      <xdr:rowOff>127006</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Q1" t="str">
            <v>GROSS DOMESTIC PRODUCT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AA1" t="str">
            <v>Dwellings owned by persons ;  Gross operating surplus: Percentage changes ;</v>
          </cell>
          <cell r="AB1" t="str">
            <v>All sectors ;  Gross operating surplus: Percentage changes ;</v>
          </cell>
          <cell r="AD1" t="str">
            <v>Total factor income: Percentage changes ;</v>
          </cell>
          <cell r="AE1" t="str">
            <v>Taxes less subsidies on production and imports: Percentage changes ;</v>
          </cell>
          <cell r="AF1" t="str">
            <v>GROSS DOMESTIC PRODUCT: Percentage changes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O1" t="str">
            <v>Private non-financial corporations ;  Gross operating surplus ;</v>
          </cell>
          <cell r="CC1" t="str">
            <v>Private non-financial corporations ;  Gross operating surplus: Revisions ;</v>
          </cell>
          <cell r="CD1" t="str">
            <v>Public non-financial corporations ;  Gross operating surplus: Revisions ;</v>
          </cell>
        </row>
        <row r="2">
          <cell r="B2" t="str">
            <v>$ Millions</v>
          </cell>
          <cell r="C2" t="str">
            <v>$ Millions</v>
          </cell>
          <cell r="D2" t="str">
            <v>$ Millions</v>
          </cell>
          <cell r="E2" t="str">
            <v>$ Millions</v>
          </cell>
          <cell r="F2" t="str">
            <v>$ Millions</v>
          </cell>
          <cell r="G2" t="str">
            <v>$ Millions</v>
          </cell>
          <cell r="H2" t="str">
            <v>$ Millions</v>
          </cell>
          <cell r="I2" t="str">
            <v>$ Millions</v>
          </cell>
          <cell r="K2" t="str">
            <v>$ Millions</v>
          </cell>
          <cell r="L2" t="str">
            <v>$ Millions</v>
          </cell>
          <cell r="M2" t="str">
            <v>$ Millions</v>
          </cell>
          <cell r="N2" t="str">
            <v>$ Millions</v>
          </cell>
          <cell r="O2" t="str">
            <v>$ Millions</v>
          </cell>
          <cell r="Q2" t="str">
            <v>$ Millions</v>
          </cell>
          <cell r="T2" t="str">
            <v>Percent</v>
          </cell>
          <cell r="U2" t="str">
            <v>Percent</v>
          </cell>
          <cell r="V2" t="str">
            <v>Percent</v>
          </cell>
          <cell r="W2" t="str">
            <v>Percent</v>
          </cell>
          <cell r="X2" t="str">
            <v>Percent</v>
          </cell>
          <cell r="Y2" t="str">
            <v>Percent</v>
          </cell>
          <cell r="AA2" t="str">
            <v>Percent</v>
          </cell>
          <cell r="AB2" t="str">
            <v>Percent</v>
          </cell>
          <cell r="AD2" t="str">
            <v>Percent</v>
          </cell>
          <cell r="AE2" t="str">
            <v>Percent</v>
          </cell>
          <cell r="AF2" t="str">
            <v>Percent</v>
          </cell>
          <cell r="AH2" t="str">
            <v>$ Millions</v>
          </cell>
          <cell r="AI2" t="str">
            <v>$ Millions</v>
          </cell>
          <cell r="AJ2" t="str">
            <v>$ Millions</v>
          </cell>
          <cell r="AK2" t="str">
            <v>$ Millions</v>
          </cell>
          <cell r="AL2" t="str">
            <v>$ Millions</v>
          </cell>
          <cell r="AM2" t="str">
            <v>$ Millions</v>
          </cell>
          <cell r="AN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F2" t="str">
            <v>Percent</v>
          </cell>
          <cell r="BG2" t="str">
            <v>Percent</v>
          </cell>
          <cell r="BH2" t="str">
            <v>Percent</v>
          </cell>
          <cell r="BI2" t="str">
            <v>Percent</v>
          </cell>
          <cell r="BJ2" t="str">
            <v>Percent</v>
          </cell>
          <cell r="BK2" t="str">
            <v>Percent</v>
          </cell>
          <cell r="BO2" t="str">
            <v>$ Millions</v>
          </cell>
          <cell r="CC2" t="str">
            <v>$ Millions</v>
          </cell>
          <cell r="CD2" t="str">
            <v>$ Millions</v>
          </cell>
        </row>
        <row r="3">
          <cell r="B3" t="str">
            <v>Trend</v>
          </cell>
          <cell r="C3" t="str">
            <v>Trend</v>
          </cell>
          <cell r="D3" t="str">
            <v>Trend</v>
          </cell>
          <cell r="E3" t="str">
            <v>Trend</v>
          </cell>
          <cell r="F3" t="str">
            <v>Trend</v>
          </cell>
          <cell r="G3" t="str">
            <v>Trend</v>
          </cell>
          <cell r="H3" t="str">
            <v>Trend</v>
          </cell>
          <cell r="I3" t="str">
            <v>Trend</v>
          </cell>
          <cell r="K3" t="str">
            <v>Trend</v>
          </cell>
          <cell r="L3" t="str">
            <v>Trend</v>
          </cell>
          <cell r="M3" t="str">
            <v>Trend</v>
          </cell>
          <cell r="N3" t="str">
            <v>Trend</v>
          </cell>
          <cell r="O3" t="str">
            <v>Trend</v>
          </cell>
          <cell r="Q3" t="str">
            <v>Trend</v>
          </cell>
          <cell r="T3" t="str">
            <v>Trend</v>
          </cell>
          <cell r="U3" t="str">
            <v>Trend</v>
          </cell>
          <cell r="V3" t="str">
            <v>Trend</v>
          </cell>
          <cell r="W3" t="str">
            <v>Trend</v>
          </cell>
          <cell r="X3" t="str">
            <v>Trend</v>
          </cell>
          <cell r="Y3" t="str">
            <v>Trend</v>
          </cell>
          <cell r="AA3" t="str">
            <v>Trend</v>
          </cell>
          <cell r="AB3" t="str">
            <v>Trend</v>
          </cell>
          <cell r="AD3" t="str">
            <v>Trend</v>
          </cell>
          <cell r="AE3" t="str">
            <v>Trend</v>
          </cell>
          <cell r="AF3" t="str">
            <v>Trend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O3" t="str">
            <v>Original</v>
          </cell>
          <cell r="CC3" t="str">
            <v>Seasonally Adjusted</v>
          </cell>
          <cell r="CD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K4" t="str">
            <v>DERIVED</v>
          </cell>
          <cell r="L4" t="str">
            <v>DERIVED</v>
          </cell>
          <cell r="M4" t="str">
            <v>DERIVED</v>
          </cell>
          <cell r="N4" t="str">
            <v>DERIVED</v>
          </cell>
          <cell r="O4" t="str">
            <v>DERIVED</v>
          </cell>
          <cell r="Q4" t="str">
            <v>DERIVED</v>
          </cell>
          <cell r="T4" t="str">
            <v>DERIVED</v>
          </cell>
          <cell r="U4" t="str">
            <v>DERIVED</v>
          </cell>
          <cell r="V4" t="str">
            <v>DERIVED</v>
          </cell>
          <cell r="W4" t="str">
            <v>DERIVED</v>
          </cell>
          <cell r="X4" t="str">
            <v>DERIVED</v>
          </cell>
          <cell r="Y4" t="str">
            <v>DERIVED</v>
          </cell>
          <cell r="AA4" t="str">
            <v>DERIVED</v>
          </cell>
          <cell r="AB4" t="str">
            <v>DERIVED</v>
          </cell>
          <cell r="AD4" t="str">
            <v>DERIVED</v>
          </cell>
          <cell r="AE4" t="str">
            <v>DERIVED</v>
          </cell>
          <cell r="AF4" t="str">
            <v>DERIVED</v>
          </cell>
          <cell r="AH4" t="str">
            <v>DERIVED</v>
          </cell>
          <cell r="AI4" t="str">
            <v>DERIVED</v>
          </cell>
          <cell r="AJ4" t="str">
            <v>DERIVED</v>
          </cell>
          <cell r="AK4" t="str">
            <v>DERIVED</v>
          </cell>
          <cell r="AL4" t="str">
            <v>DERIVED</v>
          </cell>
          <cell r="AM4" t="str">
            <v>DERIVED</v>
          </cell>
          <cell r="AN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F4" t="str">
            <v>DERIVED</v>
          </cell>
          <cell r="BG4" t="str">
            <v>DERIVED</v>
          </cell>
          <cell r="BH4" t="str">
            <v>DERIVED</v>
          </cell>
          <cell r="BI4" t="str">
            <v>DERIVED</v>
          </cell>
          <cell r="BJ4" t="str">
            <v>DERIVED</v>
          </cell>
          <cell r="BK4" t="str">
            <v>DERIVED</v>
          </cell>
          <cell r="BO4" t="str">
            <v>DERIVED</v>
          </cell>
          <cell r="CC4" t="str">
            <v>DERIVED</v>
          </cell>
          <cell r="CD4" t="str">
            <v>DERIVED</v>
          </cell>
        </row>
        <row r="5">
          <cell r="B5" t="str">
            <v>Quarter</v>
          </cell>
          <cell r="C5" t="str">
            <v>Quarter</v>
          </cell>
          <cell r="D5" t="str">
            <v>Quarter</v>
          </cell>
          <cell r="E5" t="str">
            <v>Quarter</v>
          </cell>
          <cell r="F5" t="str">
            <v>Quarter</v>
          </cell>
          <cell r="G5" t="str">
            <v>Quarter</v>
          </cell>
          <cell r="H5" t="str">
            <v>Quarter</v>
          </cell>
          <cell r="I5" t="str">
            <v>Quarter</v>
          </cell>
          <cell r="K5" t="str">
            <v>Quarter</v>
          </cell>
          <cell r="L5" t="str">
            <v>Quarter</v>
          </cell>
          <cell r="M5" t="str">
            <v>Quarter</v>
          </cell>
          <cell r="N5" t="str">
            <v>Quarter</v>
          </cell>
          <cell r="O5" t="str">
            <v>Quarter</v>
          </cell>
          <cell r="Q5" t="str">
            <v>Quarter</v>
          </cell>
          <cell r="T5" t="str">
            <v>Quarter</v>
          </cell>
          <cell r="U5" t="str">
            <v>Quarter</v>
          </cell>
          <cell r="V5" t="str">
            <v>Quarter</v>
          </cell>
          <cell r="W5" t="str">
            <v>Quarter</v>
          </cell>
          <cell r="X5" t="str">
            <v>Quarter</v>
          </cell>
          <cell r="Y5" t="str">
            <v>Quarter</v>
          </cell>
          <cell r="AA5" t="str">
            <v>Quarter</v>
          </cell>
          <cell r="AB5" t="str">
            <v>Quarter</v>
          </cell>
          <cell r="AD5" t="str">
            <v>Quarter</v>
          </cell>
          <cell r="AE5" t="str">
            <v>Quarter</v>
          </cell>
          <cell r="AF5" t="str">
            <v>Quarter</v>
          </cell>
          <cell r="AH5" t="str">
            <v>Quarter</v>
          </cell>
          <cell r="AI5" t="str">
            <v>Quarter</v>
          </cell>
          <cell r="AJ5" t="str">
            <v>Quarter</v>
          </cell>
          <cell r="AK5" t="str">
            <v>Quarter</v>
          </cell>
          <cell r="AL5" t="str">
            <v>Quarter</v>
          </cell>
          <cell r="AM5" t="str">
            <v>Quarter</v>
          </cell>
          <cell r="AN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F5" t="str">
            <v>Quarter</v>
          </cell>
          <cell r="BG5" t="str">
            <v>Quarter</v>
          </cell>
          <cell r="BH5" t="str">
            <v>Quarter</v>
          </cell>
          <cell r="BI5" t="str">
            <v>Quarter</v>
          </cell>
          <cell r="BJ5" t="str">
            <v>Quarter</v>
          </cell>
          <cell r="BK5" t="str">
            <v>Quarter</v>
          </cell>
          <cell r="BO5" t="str">
            <v>Quarter</v>
          </cell>
          <cell r="CC5" t="str">
            <v>Quarter</v>
          </cell>
          <cell r="CD5" t="str">
            <v>Quarter</v>
          </cell>
        </row>
        <row r="6">
          <cell r="B6">
            <v>3</v>
          </cell>
          <cell r="C6">
            <v>3</v>
          </cell>
          <cell r="D6">
            <v>3</v>
          </cell>
          <cell r="E6">
            <v>3</v>
          </cell>
          <cell r="F6">
            <v>3</v>
          </cell>
          <cell r="G6">
            <v>3</v>
          </cell>
          <cell r="H6">
            <v>3</v>
          </cell>
          <cell r="I6">
            <v>3</v>
          </cell>
          <cell r="K6">
            <v>3</v>
          </cell>
          <cell r="L6">
            <v>3</v>
          </cell>
          <cell r="M6">
            <v>3</v>
          </cell>
          <cell r="N6">
            <v>3</v>
          </cell>
          <cell r="O6">
            <v>3</v>
          </cell>
          <cell r="Q6">
            <v>3</v>
          </cell>
          <cell r="T6">
            <v>3</v>
          </cell>
          <cell r="U6">
            <v>3</v>
          </cell>
          <cell r="V6">
            <v>3</v>
          </cell>
          <cell r="W6">
            <v>3</v>
          </cell>
          <cell r="X6">
            <v>3</v>
          </cell>
          <cell r="Y6">
            <v>3</v>
          </cell>
          <cell r="AA6">
            <v>3</v>
          </cell>
          <cell r="AB6">
            <v>3</v>
          </cell>
          <cell r="AD6">
            <v>3</v>
          </cell>
          <cell r="AE6">
            <v>3</v>
          </cell>
          <cell r="AF6">
            <v>3</v>
          </cell>
          <cell r="AH6">
            <v>3</v>
          </cell>
          <cell r="AI6">
            <v>3</v>
          </cell>
          <cell r="AJ6">
            <v>3</v>
          </cell>
          <cell r="AK6">
            <v>3</v>
          </cell>
          <cell r="AL6">
            <v>3</v>
          </cell>
          <cell r="AM6">
            <v>3</v>
          </cell>
          <cell r="AN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F6">
            <v>3</v>
          </cell>
          <cell r="BG6">
            <v>3</v>
          </cell>
          <cell r="BH6">
            <v>3</v>
          </cell>
          <cell r="BI6">
            <v>3</v>
          </cell>
          <cell r="BJ6">
            <v>3</v>
          </cell>
          <cell r="BK6">
            <v>3</v>
          </cell>
          <cell r="BO6">
            <v>3</v>
          </cell>
          <cell r="CC6">
            <v>3</v>
          </cell>
          <cell r="CD6">
            <v>3</v>
          </cell>
        </row>
        <row r="7">
          <cell r="B7">
            <v>30560</v>
          </cell>
          <cell r="C7">
            <v>30560</v>
          </cell>
          <cell r="D7">
            <v>21794</v>
          </cell>
          <cell r="E7">
            <v>21794</v>
          </cell>
          <cell r="F7">
            <v>21794</v>
          </cell>
          <cell r="G7">
            <v>21794</v>
          </cell>
          <cell r="H7">
            <v>21794</v>
          </cell>
          <cell r="I7">
            <v>21794</v>
          </cell>
          <cell r="K7">
            <v>21794</v>
          </cell>
          <cell r="L7">
            <v>21794</v>
          </cell>
          <cell r="M7">
            <v>21794</v>
          </cell>
          <cell r="N7">
            <v>21794</v>
          </cell>
          <cell r="O7">
            <v>21794</v>
          </cell>
          <cell r="Q7">
            <v>21794</v>
          </cell>
          <cell r="T7">
            <v>21885</v>
          </cell>
          <cell r="U7">
            <v>21885</v>
          </cell>
          <cell r="V7">
            <v>21885</v>
          </cell>
          <cell r="W7">
            <v>21885</v>
          </cell>
          <cell r="X7">
            <v>21885</v>
          </cell>
          <cell r="Y7">
            <v>21885</v>
          </cell>
          <cell r="AA7">
            <v>21885</v>
          </cell>
          <cell r="AB7">
            <v>21885</v>
          </cell>
          <cell r="AD7">
            <v>21885</v>
          </cell>
          <cell r="AE7">
            <v>21885</v>
          </cell>
          <cell r="AF7">
            <v>21885</v>
          </cell>
          <cell r="AH7">
            <v>30560</v>
          </cell>
          <cell r="AI7">
            <v>21794</v>
          </cell>
          <cell r="AJ7">
            <v>21794</v>
          </cell>
          <cell r="AK7">
            <v>21794</v>
          </cell>
          <cell r="AL7">
            <v>21794</v>
          </cell>
          <cell r="AM7">
            <v>21794</v>
          </cell>
          <cell r="AN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F7">
            <v>21885</v>
          </cell>
          <cell r="BG7">
            <v>21885</v>
          </cell>
          <cell r="BH7">
            <v>21885</v>
          </cell>
          <cell r="BI7">
            <v>21885</v>
          </cell>
          <cell r="BJ7">
            <v>21885</v>
          </cell>
          <cell r="BK7">
            <v>21885</v>
          </cell>
          <cell r="BO7">
            <v>21794</v>
          </cell>
          <cell r="CC7">
            <v>21794</v>
          </cell>
          <cell r="CD7">
            <v>21794</v>
          </cell>
        </row>
        <row r="8">
          <cell r="B8">
            <v>43070</v>
          </cell>
          <cell r="C8">
            <v>43070</v>
          </cell>
          <cell r="D8">
            <v>43070</v>
          </cell>
          <cell r="E8">
            <v>43070</v>
          </cell>
          <cell r="F8">
            <v>43070</v>
          </cell>
          <cell r="G8">
            <v>43070</v>
          </cell>
          <cell r="H8">
            <v>43070</v>
          </cell>
          <cell r="I8">
            <v>43070</v>
          </cell>
          <cell r="K8">
            <v>43070</v>
          </cell>
          <cell r="L8">
            <v>43070</v>
          </cell>
          <cell r="M8">
            <v>43070</v>
          </cell>
          <cell r="N8">
            <v>43070</v>
          </cell>
          <cell r="O8">
            <v>43070</v>
          </cell>
          <cell r="Q8">
            <v>43070</v>
          </cell>
          <cell r="T8">
            <v>43070</v>
          </cell>
          <cell r="U8">
            <v>43070</v>
          </cell>
          <cell r="V8">
            <v>43070</v>
          </cell>
          <cell r="W8">
            <v>43070</v>
          </cell>
          <cell r="X8">
            <v>43070</v>
          </cell>
          <cell r="Y8">
            <v>43070</v>
          </cell>
          <cell r="AA8">
            <v>43070</v>
          </cell>
          <cell r="AB8">
            <v>43070</v>
          </cell>
          <cell r="AD8">
            <v>43070</v>
          </cell>
          <cell r="AE8">
            <v>43070</v>
          </cell>
          <cell r="AF8">
            <v>43070</v>
          </cell>
          <cell r="AH8">
            <v>43070</v>
          </cell>
          <cell r="AI8">
            <v>43070</v>
          </cell>
          <cell r="AJ8">
            <v>43070</v>
          </cell>
          <cell r="AK8">
            <v>43070</v>
          </cell>
          <cell r="AL8">
            <v>43070</v>
          </cell>
          <cell r="AM8">
            <v>43070</v>
          </cell>
          <cell r="AN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F8">
            <v>43070</v>
          </cell>
          <cell r="BG8">
            <v>43070</v>
          </cell>
          <cell r="BH8">
            <v>43070</v>
          </cell>
          <cell r="BI8">
            <v>43070</v>
          </cell>
          <cell r="BJ8">
            <v>43070</v>
          </cell>
          <cell r="BK8">
            <v>43070</v>
          </cell>
          <cell r="BO8">
            <v>43070</v>
          </cell>
          <cell r="CC8">
            <v>42979</v>
          </cell>
          <cell r="CD8">
            <v>42979</v>
          </cell>
        </row>
        <row r="9">
          <cell r="B9">
            <v>138</v>
          </cell>
          <cell r="C9">
            <v>138</v>
          </cell>
          <cell r="D9">
            <v>234</v>
          </cell>
          <cell r="E9">
            <v>234</v>
          </cell>
          <cell r="F9">
            <v>234</v>
          </cell>
          <cell r="G9">
            <v>234</v>
          </cell>
          <cell r="H9">
            <v>234</v>
          </cell>
          <cell r="I9">
            <v>234</v>
          </cell>
          <cell r="K9">
            <v>234</v>
          </cell>
          <cell r="L9">
            <v>234</v>
          </cell>
          <cell r="M9">
            <v>234</v>
          </cell>
          <cell r="N9">
            <v>234</v>
          </cell>
          <cell r="O9">
            <v>234</v>
          </cell>
          <cell r="Q9">
            <v>234</v>
          </cell>
          <cell r="T9">
            <v>233</v>
          </cell>
          <cell r="U9">
            <v>233</v>
          </cell>
          <cell r="V9">
            <v>233</v>
          </cell>
          <cell r="W9">
            <v>233</v>
          </cell>
          <cell r="X9">
            <v>233</v>
          </cell>
          <cell r="Y9">
            <v>233</v>
          </cell>
          <cell r="AA9">
            <v>233</v>
          </cell>
          <cell r="AB9">
            <v>233</v>
          </cell>
          <cell r="AD9">
            <v>233</v>
          </cell>
          <cell r="AE9">
            <v>233</v>
          </cell>
          <cell r="AF9">
            <v>233</v>
          </cell>
          <cell r="AH9">
            <v>138</v>
          </cell>
          <cell r="AI9">
            <v>234</v>
          </cell>
          <cell r="AJ9">
            <v>234</v>
          </cell>
          <cell r="AK9">
            <v>234</v>
          </cell>
          <cell r="AL9">
            <v>234</v>
          </cell>
          <cell r="AM9">
            <v>234</v>
          </cell>
          <cell r="AN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F9">
            <v>233</v>
          </cell>
          <cell r="BG9">
            <v>233</v>
          </cell>
          <cell r="BH9">
            <v>233</v>
          </cell>
          <cell r="BI9">
            <v>233</v>
          </cell>
          <cell r="BJ9">
            <v>233</v>
          </cell>
          <cell r="BK9">
            <v>233</v>
          </cell>
          <cell r="BO9">
            <v>234</v>
          </cell>
          <cell r="CC9">
            <v>233</v>
          </cell>
          <cell r="CD9">
            <v>233</v>
          </cell>
        </row>
        <row r="10">
          <cell r="B10" t="str">
            <v>A2303552L</v>
          </cell>
          <cell r="C10" t="str">
            <v>A2303554T</v>
          </cell>
          <cell r="D10" t="str">
            <v>A2303556W</v>
          </cell>
          <cell r="E10" t="str">
            <v>A2323378R</v>
          </cell>
          <cell r="F10" t="str">
            <v>A2303560L</v>
          </cell>
          <cell r="G10" t="str">
            <v>A2303562T</v>
          </cell>
          <cell r="H10" t="str">
            <v>A2303564W</v>
          </cell>
          <cell r="I10" t="str">
            <v>A2303566A</v>
          </cell>
          <cell r="K10" t="str">
            <v>A2303570T</v>
          </cell>
          <cell r="L10" t="str">
            <v>A2303572W</v>
          </cell>
          <cell r="M10" t="str">
            <v>A2303574A</v>
          </cell>
          <cell r="N10" t="str">
            <v>A2303576F</v>
          </cell>
          <cell r="O10" t="str">
            <v>A2303578K</v>
          </cell>
          <cell r="Q10" t="str">
            <v>A2304350J</v>
          </cell>
          <cell r="T10" t="str">
            <v>A2303331J</v>
          </cell>
          <cell r="U10" t="str">
            <v>A2323376K</v>
          </cell>
          <cell r="V10" t="str">
            <v>A2303335T</v>
          </cell>
          <cell r="W10" t="str">
            <v>A2303337W</v>
          </cell>
          <cell r="X10" t="str">
            <v>A2303339A</v>
          </cell>
          <cell r="Y10" t="str">
            <v>A2303341L</v>
          </cell>
          <cell r="AA10" t="str">
            <v>A2303345W</v>
          </cell>
          <cell r="AB10" t="str">
            <v>A2303347A</v>
          </cell>
          <cell r="AD10" t="str">
            <v>A2303351T</v>
          </cell>
          <cell r="AE10" t="str">
            <v>A2303353W</v>
          </cell>
          <cell r="AF10" t="str">
            <v>A2304322X</v>
          </cell>
          <cell r="AH10" t="str">
            <v>A2303357F</v>
          </cell>
          <cell r="AI10" t="str">
            <v>A2303359K</v>
          </cell>
          <cell r="AJ10" t="str">
            <v>A2323372A</v>
          </cell>
          <cell r="AK10" t="str">
            <v>A2303363A</v>
          </cell>
          <cell r="AL10" t="str">
            <v>A2303365F</v>
          </cell>
          <cell r="AM10" t="str">
            <v>A2303367K</v>
          </cell>
          <cell r="AN10" t="str">
            <v>A2303369R</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F10" t="str">
            <v>A2303403J</v>
          </cell>
          <cell r="BG10" t="str">
            <v>A2303405L</v>
          </cell>
          <cell r="BH10" t="str">
            <v>A2303407T</v>
          </cell>
          <cell r="BI10" t="str">
            <v>A2303409W</v>
          </cell>
          <cell r="BJ10" t="str">
            <v>A2303411J</v>
          </cell>
          <cell r="BK10" t="str">
            <v>A2304386K</v>
          </cell>
          <cell r="BO10" t="str">
            <v>A2323369L</v>
          </cell>
          <cell r="CC10" t="str">
            <v>A2323374F</v>
          </cell>
          <cell r="CD10" t="str">
            <v>A2302667V</v>
          </cell>
        </row>
        <row r="11">
          <cell r="D11">
            <v>1848</v>
          </cell>
          <cell r="E11">
            <v>566</v>
          </cell>
          <cell r="F11">
            <v>92</v>
          </cell>
          <cell r="G11">
            <v>659</v>
          </cell>
          <cell r="H11">
            <v>41</v>
          </cell>
          <cell r="I11">
            <v>700</v>
          </cell>
          <cell r="K11">
            <v>87</v>
          </cell>
          <cell r="L11">
            <v>884</v>
          </cell>
          <cell r="M11">
            <v>986</v>
          </cell>
          <cell r="N11">
            <v>3716</v>
          </cell>
          <cell r="O11">
            <v>350</v>
          </cell>
          <cell r="Q11">
            <v>3961</v>
          </cell>
          <cell r="AI11">
            <v>1855</v>
          </cell>
          <cell r="AJ11">
            <v>559</v>
          </cell>
          <cell r="AK11">
            <v>89</v>
          </cell>
          <cell r="AL11">
            <v>648</v>
          </cell>
          <cell r="AM11">
            <v>41</v>
          </cell>
          <cell r="AN11">
            <v>689</v>
          </cell>
          <cell r="AP11">
            <v>89</v>
          </cell>
          <cell r="AQ11">
            <v>875</v>
          </cell>
          <cell r="AR11">
            <v>997</v>
          </cell>
          <cell r="AS11">
            <v>3727</v>
          </cell>
          <cell r="AT11">
            <v>347</v>
          </cell>
          <cell r="AU11">
            <v>-107</v>
          </cell>
          <cell r="AV11">
            <v>3967</v>
          </cell>
          <cell r="BO11">
            <v>571</v>
          </cell>
          <cell r="CC11">
            <v>0</v>
          </cell>
          <cell r="CD11">
            <v>0</v>
          </cell>
        </row>
        <row r="12">
          <cell r="D12">
            <v>1905</v>
          </cell>
          <cell r="E12">
            <v>583</v>
          </cell>
          <cell r="F12">
            <v>92</v>
          </cell>
          <cell r="G12">
            <v>675</v>
          </cell>
          <cell r="H12">
            <v>42</v>
          </cell>
          <cell r="I12">
            <v>716</v>
          </cell>
          <cell r="K12">
            <v>90</v>
          </cell>
          <cell r="L12">
            <v>905</v>
          </cell>
          <cell r="M12">
            <v>985</v>
          </cell>
          <cell r="N12">
            <v>3795</v>
          </cell>
          <cell r="O12">
            <v>359</v>
          </cell>
          <cell r="Q12">
            <v>4070</v>
          </cell>
          <cell r="T12">
            <v>3.1</v>
          </cell>
          <cell r="U12">
            <v>2.9</v>
          </cell>
          <cell r="V12">
            <v>-0.7</v>
          </cell>
          <cell r="W12">
            <v>2.4</v>
          </cell>
          <cell r="X12">
            <v>2.4</v>
          </cell>
          <cell r="Y12">
            <v>2.4</v>
          </cell>
          <cell r="AA12">
            <v>3.4</v>
          </cell>
          <cell r="AB12">
            <v>2.4</v>
          </cell>
          <cell r="AC12">
            <v>-0.1</v>
          </cell>
          <cell r="AD12">
            <v>2.1</v>
          </cell>
          <cell r="AE12">
            <v>2.4</v>
          </cell>
          <cell r="AF12">
            <v>2.8</v>
          </cell>
          <cell r="AI12">
            <v>1894</v>
          </cell>
          <cell r="AJ12">
            <v>584</v>
          </cell>
          <cell r="AK12">
            <v>97</v>
          </cell>
          <cell r="AL12">
            <v>680</v>
          </cell>
          <cell r="AM12">
            <v>42</v>
          </cell>
          <cell r="AN12">
            <v>722</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F12">
            <v>2</v>
          </cell>
          <cell r="BG12">
            <v>4.0999999999999996</v>
          </cell>
          <cell r="BH12">
            <v>-1</v>
          </cell>
          <cell r="BI12">
            <v>1.7</v>
          </cell>
          <cell r="BJ12">
            <v>4.8</v>
          </cell>
          <cell r="BK12">
            <v>2.9</v>
          </cell>
          <cell r="BO12">
            <v>653</v>
          </cell>
          <cell r="CC12">
            <v>0</v>
          </cell>
          <cell r="CD12">
            <v>0</v>
          </cell>
        </row>
        <row r="13">
          <cell r="D13">
            <v>1966</v>
          </cell>
          <cell r="E13">
            <v>603</v>
          </cell>
          <cell r="F13">
            <v>93</v>
          </cell>
          <cell r="G13">
            <v>697</v>
          </cell>
          <cell r="H13">
            <v>43</v>
          </cell>
          <cell r="I13">
            <v>739</v>
          </cell>
          <cell r="K13">
            <v>94</v>
          </cell>
          <cell r="L13">
            <v>933</v>
          </cell>
          <cell r="M13">
            <v>984</v>
          </cell>
          <cell r="N13">
            <v>3884</v>
          </cell>
          <cell r="O13">
            <v>368</v>
          </cell>
          <cell r="Q13">
            <v>4210</v>
          </cell>
          <cell r="T13">
            <v>3.2</v>
          </cell>
          <cell r="U13">
            <v>3.5</v>
          </cell>
          <cell r="V13">
            <v>1.7</v>
          </cell>
          <cell r="W13">
            <v>3.2</v>
          </cell>
          <cell r="X13">
            <v>2.6</v>
          </cell>
          <cell r="Y13">
            <v>3.2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F13">
            <v>-0.2</v>
          </cell>
          <cell r="BG13">
            <v>2.8</v>
          </cell>
          <cell r="BH13">
            <v>-2.6</v>
          </cell>
          <cell r="BI13">
            <v>2</v>
          </cell>
          <cell r="BJ13">
            <v>0.2</v>
          </cell>
          <cell r="BK13">
            <v>1.9</v>
          </cell>
          <cell r="BO13">
            <v>542</v>
          </cell>
          <cell r="CC13">
            <v>0</v>
          </cell>
          <cell r="CD13">
            <v>0</v>
          </cell>
        </row>
        <row r="14">
          <cell r="D14">
            <v>2030</v>
          </cell>
          <cell r="E14">
            <v>625</v>
          </cell>
          <cell r="F14">
            <v>99</v>
          </cell>
          <cell r="G14">
            <v>724</v>
          </cell>
          <cell r="H14">
            <v>44</v>
          </cell>
          <cell r="I14">
            <v>768</v>
          </cell>
          <cell r="K14">
            <v>100</v>
          </cell>
          <cell r="L14">
            <v>969</v>
          </cell>
          <cell r="M14">
            <v>981</v>
          </cell>
          <cell r="N14">
            <v>3980</v>
          </cell>
          <cell r="O14">
            <v>381</v>
          </cell>
          <cell r="Q14">
            <v>4324</v>
          </cell>
          <cell r="T14">
            <v>3.3</v>
          </cell>
          <cell r="U14">
            <v>3.7</v>
          </cell>
          <cell r="V14">
            <v>5.7</v>
          </cell>
          <cell r="W14">
            <v>3.9</v>
          </cell>
          <cell r="X14">
            <v>3.2</v>
          </cell>
          <cell r="Y14">
            <v>3.9</v>
          </cell>
          <cell r="AA14">
            <v>6.3</v>
          </cell>
          <cell r="AB14">
            <v>3.9</v>
          </cell>
          <cell r="AC14">
            <v>-0.4</v>
          </cell>
          <cell r="AD14">
            <v>2.5</v>
          </cell>
          <cell r="AE14">
            <v>3.4</v>
          </cell>
          <cell r="AF14">
            <v>2.7</v>
          </cell>
          <cell r="AI14">
            <v>2030</v>
          </cell>
          <cell r="AJ14">
            <v>605</v>
          </cell>
          <cell r="AK14">
            <v>89</v>
          </cell>
          <cell r="AL14">
            <v>694</v>
          </cell>
          <cell r="AM14">
            <v>44</v>
          </cell>
          <cell r="AN14">
            <v>738</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F14">
            <v>14</v>
          </cell>
          <cell r="BG14">
            <v>0.6</v>
          </cell>
          <cell r="BH14">
            <v>6.1</v>
          </cell>
          <cell r="BI14">
            <v>3.2</v>
          </cell>
          <cell r="BJ14">
            <v>3.7</v>
          </cell>
          <cell r="BK14">
            <v>5</v>
          </cell>
          <cell r="BO14">
            <v>590</v>
          </cell>
          <cell r="CC14">
            <v>0</v>
          </cell>
          <cell r="CD14">
            <v>0</v>
          </cell>
        </row>
        <row r="15">
          <cell r="D15">
            <v>2080</v>
          </cell>
          <cell r="E15">
            <v>630</v>
          </cell>
          <cell r="F15">
            <v>108</v>
          </cell>
          <cell r="G15">
            <v>738</v>
          </cell>
          <cell r="H15">
            <v>46</v>
          </cell>
          <cell r="I15">
            <v>783</v>
          </cell>
          <cell r="K15">
            <v>106</v>
          </cell>
          <cell r="L15">
            <v>992</v>
          </cell>
          <cell r="M15">
            <v>986</v>
          </cell>
          <cell r="N15">
            <v>4057</v>
          </cell>
          <cell r="O15">
            <v>393</v>
          </cell>
          <cell r="Q15">
            <v>4406</v>
          </cell>
          <cell r="T15">
            <v>2.4</v>
          </cell>
          <cell r="U15">
            <v>0.8</v>
          </cell>
          <cell r="V15">
            <v>9.1</v>
          </cell>
          <cell r="W15">
            <v>1.9</v>
          </cell>
          <cell r="X15">
            <v>3.3</v>
          </cell>
          <cell r="Y15">
            <v>2</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F15">
            <v>3.8</v>
          </cell>
          <cell r="BG15">
            <v>8.5</v>
          </cell>
          <cell r="BH15">
            <v>-5.8</v>
          </cell>
          <cell r="BI15">
            <v>1.8</v>
          </cell>
          <cell r="BJ15">
            <v>4.5999999999999996</v>
          </cell>
          <cell r="BK15">
            <v>0.5</v>
          </cell>
          <cell r="BO15">
            <v>664</v>
          </cell>
          <cell r="CC15">
            <v>0</v>
          </cell>
          <cell r="CD15">
            <v>0</v>
          </cell>
        </row>
        <row r="16">
          <cell r="D16">
            <v>2101</v>
          </cell>
          <cell r="E16">
            <v>608</v>
          </cell>
          <cell r="F16">
            <v>110</v>
          </cell>
          <cell r="G16">
            <v>718</v>
          </cell>
          <cell r="H16">
            <v>47</v>
          </cell>
          <cell r="I16">
            <v>764</v>
          </cell>
          <cell r="K16">
            <v>109</v>
          </cell>
          <cell r="L16">
            <v>978</v>
          </cell>
          <cell r="M16">
            <v>1002</v>
          </cell>
          <cell r="N16">
            <v>4080</v>
          </cell>
          <cell r="O16">
            <v>397</v>
          </cell>
          <cell r="Q16">
            <v>4424</v>
          </cell>
          <cell r="T16">
            <v>1</v>
          </cell>
          <cell r="U16">
            <v>-3.5</v>
          </cell>
          <cell r="V16">
            <v>1.8</v>
          </cell>
          <cell r="W16">
            <v>-2.7</v>
          </cell>
          <cell r="X16">
            <v>2.6</v>
          </cell>
          <cell r="Y16">
            <v>-2.4</v>
          </cell>
          <cell r="AA16">
            <v>3</v>
          </cell>
          <cell r="AB16">
            <v>-1.4</v>
          </cell>
          <cell r="AC16">
            <v>1.7</v>
          </cell>
          <cell r="AD16">
            <v>0.6</v>
          </cell>
          <cell r="AE16">
            <v>0.8</v>
          </cell>
          <cell r="AF16">
            <v>0.4</v>
          </cell>
          <cell r="AI16">
            <v>2113</v>
          </cell>
          <cell r="AJ16">
            <v>619</v>
          </cell>
          <cell r="AK16">
            <v>110</v>
          </cell>
          <cell r="AL16">
            <v>729</v>
          </cell>
          <cell r="AM16">
            <v>47</v>
          </cell>
          <cell r="AN16">
            <v>776</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F16">
            <v>0.9</v>
          </cell>
          <cell r="BG16">
            <v>-3.3</v>
          </cell>
          <cell r="BH16">
            <v>2.7</v>
          </cell>
          <cell r="BI16">
            <v>0.6</v>
          </cell>
          <cell r="BJ16">
            <v>1.7</v>
          </cell>
          <cell r="BK16">
            <v>0.6</v>
          </cell>
          <cell r="BO16">
            <v>691</v>
          </cell>
          <cell r="CC16">
            <v>0</v>
          </cell>
          <cell r="CD16">
            <v>0</v>
          </cell>
        </row>
        <row r="17">
          <cell r="D17">
            <v>2104</v>
          </cell>
          <cell r="E17">
            <v>567</v>
          </cell>
          <cell r="F17">
            <v>105</v>
          </cell>
          <cell r="G17">
            <v>672</v>
          </cell>
          <cell r="H17">
            <v>47</v>
          </cell>
          <cell r="I17">
            <v>720</v>
          </cell>
          <cell r="K17">
            <v>111</v>
          </cell>
          <cell r="L17">
            <v>936</v>
          </cell>
          <cell r="M17">
            <v>1015</v>
          </cell>
          <cell r="N17">
            <v>4055</v>
          </cell>
          <cell r="O17">
            <v>384</v>
          </cell>
          <cell r="Q17">
            <v>4387</v>
          </cell>
          <cell r="T17">
            <v>0.2</v>
          </cell>
          <cell r="U17">
            <v>-6.7</v>
          </cell>
          <cell r="V17">
            <v>-4.2</v>
          </cell>
          <cell r="W17">
            <v>-6.3</v>
          </cell>
          <cell r="X17">
            <v>0.7</v>
          </cell>
          <cell r="Y17">
            <v>-5.9</v>
          </cell>
          <cell r="AA17">
            <v>1.7</v>
          </cell>
          <cell r="AB17">
            <v>-4.3</v>
          </cell>
          <cell r="AC17">
            <v>1.3</v>
          </cell>
          <cell r="AD17">
            <v>-0.6</v>
          </cell>
          <cell r="AE17">
            <v>-3.2</v>
          </cell>
          <cell r="AF17">
            <v>-0.8</v>
          </cell>
          <cell r="AI17">
            <v>2097</v>
          </cell>
          <cell r="AJ17">
            <v>554</v>
          </cell>
          <cell r="AK17">
            <v>109</v>
          </cell>
          <cell r="AL17">
            <v>663</v>
          </cell>
          <cell r="AM17">
            <v>47</v>
          </cell>
          <cell r="AN17">
            <v>710</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F17">
            <v>3.2</v>
          </cell>
          <cell r="BG17">
            <v>-6.2</v>
          </cell>
          <cell r="BH17">
            <v>6.1</v>
          </cell>
          <cell r="BI17">
            <v>-0.4</v>
          </cell>
          <cell r="BJ17">
            <v>-3.7</v>
          </cell>
          <cell r="BK17">
            <v>-0.2</v>
          </cell>
          <cell r="BO17">
            <v>491</v>
          </cell>
          <cell r="CC17">
            <v>0</v>
          </cell>
          <cell r="CD17">
            <v>0</v>
          </cell>
        </row>
        <row r="18">
          <cell r="D18">
            <v>2103</v>
          </cell>
          <cell r="E18">
            <v>538</v>
          </cell>
          <cell r="F18">
            <v>102</v>
          </cell>
          <cell r="G18">
            <v>640</v>
          </cell>
          <cell r="H18">
            <v>47</v>
          </cell>
          <cell r="I18">
            <v>687</v>
          </cell>
          <cell r="K18">
            <v>114</v>
          </cell>
          <cell r="L18">
            <v>907</v>
          </cell>
          <cell r="M18">
            <v>1007</v>
          </cell>
          <cell r="N18">
            <v>4017</v>
          </cell>
          <cell r="O18">
            <v>364</v>
          </cell>
          <cell r="Q18">
            <v>4342</v>
          </cell>
          <cell r="T18">
            <v>0</v>
          </cell>
          <cell r="U18">
            <v>-5.0999999999999996</v>
          </cell>
          <cell r="V18">
            <v>-3.2</v>
          </cell>
          <cell r="W18">
            <v>-4.8</v>
          </cell>
          <cell r="X18">
            <v>-1.2</v>
          </cell>
          <cell r="Y18">
            <v>-4.5999999999999996</v>
          </cell>
          <cell r="AA18">
            <v>3</v>
          </cell>
          <cell r="AB18">
            <v>-3.1</v>
          </cell>
          <cell r="AC18">
            <v>-0.8</v>
          </cell>
          <cell r="AD18">
            <v>-0.9</v>
          </cell>
          <cell r="AE18">
            <v>-5.2</v>
          </cell>
          <cell r="AF18">
            <v>-1</v>
          </cell>
          <cell r="AI18">
            <v>2097</v>
          </cell>
          <cell r="AJ18">
            <v>537</v>
          </cell>
          <cell r="AK18">
            <v>87</v>
          </cell>
          <cell r="AL18">
            <v>624</v>
          </cell>
          <cell r="AM18">
            <v>47</v>
          </cell>
          <cell r="AN18">
            <v>671</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F18">
            <v>2</v>
          </cell>
          <cell r="BG18">
            <v>-3.9</v>
          </cell>
          <cell r="BH18">
            <v>-3.5</v>
          </cell>
          <cell r="BI18">
            <v>-1.8</v>
          </cell>
          <cell r="BJ18">
            <v>-6.7</v>
          </cell>
          <cell r="BK18">
            <v>-2.2000000000000002</v>
          </cell>
          <cell r="BO18">
            <v>524</v>
          </cell>
          <cell r="CC18">
            <v>0</v>
          </cell>
          <cell r="CD18">
            <v>0</v>
          </cell>
        </row>
        <row r="19">
          <cell r="D19">
            <v>2115</v>
          </cell>
          <cell r="E19">
            <v>554</v>
          </cell>
          <cell r="F19">
            <v>106</v>
          </cell>
          <cell r="G19">
            <v>660</v>
          </cell>
          <cell r="H19">
            <v>46</v>
          </cell>
          <cell r="I19">
            <v>706</v>
          </cell>
          <cell r="K19">
            <v>118</v>
          </cell>
          <cell r="L19">
            <v>931</v>
          </cell>
          <cell r="M19">
            <v>969</v>
          </cell>
          <cell r="N19">
            <v>4015</v>
          </cell>
          <cell r="O19">
            <v>354</v>
          </cell>
          <cell r="Q19">
            <v>4327</v>
          </cell>
          <cell r="T19">
            <v>0.6</v>
          </cell>
          <cell r="U19">
            <v>2.9</v>
          </cell>
          <cell r="V19">
            <v>4.0999999999999996</v>
          </cell>
          <cell r="W19">
            <v>3.1</v>
          </cell>
          <cell r="X19">
            <v>-1.7</v>
          </cell>
          <cell r="Y19">
            <v>2.7</v>
          </cell>
          <cell r="AA19">
            <v>3.6</v>
          </cell>
          <cell r="AB19">
            <v>2.6</v>
          </cell>
          <cell r="AC19">
            <v>-3.7</v>
          </cell>
          <cell r="AD19">
            <v>-0.1</v>
          </cell>
          <cell r="AE19">
            <v>-2.8</v>
          </cell>
          <cell r="AF19">
            <v>-0.3</v>
          </cell>
          <cell r="AI19">
            <v>2125</v>
          </cell>
          <cell r="AJ19">
            <v>544</v>
          </cell>
          <cell r="AK19">
            <v>119</v>
          </cell>
          <cell r="AL19">
            <v>663</v>
          </cell>
          <cell r="AM19">
            <v>45</v>
          </cell>
          <cell r="AN19">
            <v>709</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F19">
            <v>4.5</v>
          </cell>
          <cell r="BG19">
            <v>4.9000000000000004</v>
          </cell>
          <cell r="BH19">
            <v>-4.8</v>
          </cell>
          <cell r="BI19">
            <v>0.6</v>
          </cell>
          <cell r="BJ19">
            <v>-3.2</v>
          </cell>
          <cell r="BK19">
            <v>0.2</v>
          </cell>
          <cell r="BO19">
            <v>557</v>
          </cell>
          <cell r="CC19">
            <v>0</v>
          </cell>
          <cell r="CD19">
            <v>0</v>
          </cell>
        </row>
        <row r="20">
          <cell r="D20">
            <v>2149</v>
          </cell>
          <cell r="E20">
            <v>602</v>
          </cell>
          <cell r="F20">
            <v>114</v>
          </cell>
          <cell r="G20">
            <v>716</v>
          </cell>
          <cell r="H20">
            <v>45</v>
          </cell>
          <cell r="I20">
            <v>761</v>
          </cell>
          <cell r="K20">
            <v>123</v>
          </cell>
          <cell r="L20">
            <v>991</v>
          </cell>
          <cell r="M20">
            <v>943</v>
          </cell>
          <cell r="N20">
            <v>4083</v>
          </cell>
          <cell r="O20">
            <v>358</v>
          </cell>
          <cell r="Q20">
            <v>4380</v>
          </cell>
          <cell r="T20">
            <v>1.6</v>
          </cell>
          <cell r="U20">
            <v>8.8000000000000007</v>
          </cell>
          <cell r="V20">
            <v>7.2</v>
          </cell>
          <cell r="W20">
            <v>8.5</v>
          </cell>
          <cell r="X20">
            <v>-1.2</v>
          </cell>
          <cell r="Y20">
            <v>7.9</v>
          </cell>
          <cell r="AA20">
            <v>3.8</v>
          </cell>
          <cell r="AB20">
            <v>6.5</v>
          </cell>
          <cell r="AC20">
            <v>-2.7</v>
          </cell>
          <cell r="AD20">
            <v>1.7</v>
          </cell>
          <cell r="AE20">
            <v>1.3</v>
          </cell>
          <cell r="AF20">
            <v>1.2</v>
          </cell>
          <cell r="AI20">
            <v>2133</v>
          </cell>
          <cell r="AJ20">
            <v>600</v>
          </cell>
          <cell r="AK20">
            <v>109</v>
          </cell>
          <cell r="AL20">
            <v>708</v>
          </cell>
          <cell r="AM20">
            <v>45</v>
          </cell>
          <cell r="AN20">
            <v>754</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F20">
            <v>4.0999999999999996</v>
          </cell>
          <cell r="BG20">
            <v>5.5</v>
          </cell>
          <cell r="BH20">
            <v>-2.1</v>
          </cell>
          <cell r="BI20">
            <v>1</v>
          </cell>
          <cell r="BJ20">
            <v>2.2999999999999998</v>
          </cell>
          <cell r="BK20">
            <v>0.8</v>
          </cell>
          <cell r="BO20">
            <v>668</v>
          </cell>
          <cell r="CC20">
            <v>0</v>
          </cell>
          <cell r="CD20">
            <v>0</v>
          </cell>
        </row>
        <row r="21">
          <cell r="D21">
            <v>2190</v>
          </cell>
          <cell r="E21">
            <v>651</v>
          </cell>
          <cell r="F21">
            <v>119</v>
          </cell>
          <cell r="G21">
            <v>770</v>
          </cell>
          <cell r="H21">
            <v>45</v>
          </cell>
          <cell r="I21">
            <v>815</v>
          </cell>
          <cell r="K21">
            <v>128</v>
          </cell>
          <cell r="L21">
            <v>1051</v>
          </cell>
          <cell r="M21">
            <v>950</v>
          </cell>
          <cell r="N21">
            <v>4191</v>
          </cell>
          <cell r="O21">
            <v>370</v>
          </cell>
          <cell r="Q21">
            <v>4475</v>
          </cell>
          <cell r="T21">
            <v>1.9</v>
          </cell>
          <cell r="U21">
            <v>8</v>
          </cell>
          <cell r="V21">
            <v>5</v>
          </cell>
          <cell r="W21">
            <v>7.6</v>
          </cell>
          <cell r="X21">
            <v>-0.3</v>
          </cell>
          <cell r="Y21">
            <v>7.1</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F21">
            <v>2.2999999999999998</v>
          </cell>
          <cell r="BG21">
            <v>8.1</v>
          </cell>
          <cell r="BH21">
            <v>0.1</v>
          </cell>
          <cell r="BI21">
            <v>3.5</v>
          </cell>
          <cell r="BJ21">
            <v>5.7</v>
          </cell>
          <cell r="BK21">
            <v>3</v>
          </cell>
          <cell r="BO21">
            <v>589</v>
          </cell>
          <cell r="CC21">
            <v>0</v>
          </cell>
          <cell r="CD21">
            <v>0</v>
          </cell>
        </row>
        <row r="22">
          <cell r="D22">
            <v>2221</v>
          </cell>
          <cell r="E22">
            <v>676</v>
          </cell>
          <cell r="F22">
            <v>120</v>
          </cell>
          <cell r="G22">
            <v>796</v>
          </cell>
          <cell r="H22">
            <v>45</v>
          </cell>
          <cell r="I22">
            <v>841</v>
          </cell>
          <cell r="K22">
            <v>132</v>
          </cell>
          <cell r="L22">
            <v>1083</v>
          </cell>
          <cell r="M22">
            <v>978</v>
          </cell>
          <cell r="N22">
            <v>4282</v>
          </cell>
          <cell r="O22">
            <v>380</v>
          </cell>
          <cell r="Q22">
            <v>4570</v>
          </cell>
          <cell r="T22">
            <v>1.4</v>
          </cell>
          <cell r="U22">
            <v>3.9</v>
          </cell>
          <cell r="V22">
            <v>0.8</v>
          </cell>
          <cell r="W22">
            <v>3.4</v>
          </cell>
          <cell r="X22">
            <v>-0.1</v>
          </cell>
          <cell r="Y22">
            <v>3.2</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F22">
            <v>5.8</v>
          </cell>
          <cell r="BG22">
            <v>2.8</v>
          </cell>
          <cell r="BH22">
            <v>5</v>
          </cell>
          <cell r="BI22">
            <v>3</v>
          </cell>
          <cell r="BJ22">
            <v>-0.1</v>
          </cell>
          <cell r="BK22">
            <v>2.2000000000000002</v>
          </cell>
          <cell r="BO22">
            <v>669</v>
          </cell>
          <cell r="CC22">
            <v>0</v>
          </cell>
          <cell r="CD22">
            <v>-1</v>
          </cell>
        </row>
        <row r="23">
          <cell r="D23">
            <v>2244</v>
          </cell>
          <cell r="E23">
            <v>688</v>
          </cell>
          <cell r="F23">
            <v>121</v>
          </cell>
          <cell r="G23">
            <v>810</v>
          </cell>
          <cell r="H23">
            <v>45</v>
          </cell>
          <cell r="I23">
            <v>855</v>
          </cell>
          <cell r="K23">
            <v>138</v>
          </cell>
          <cell r="L23">
            <v>1103</v>
          </cell>
          <cell r="M23">
            <v>1006</v>
          </cell>
          <cell r="N23">
            <v>4353</v>
          </cell>
          <cell r="O23">
            <v>387</v>
          </cell>
          <cell r="Q23">
            <v>4677</v>
          </cell>
          <cell r="T23">
            <v>1.1000000000000001</v>
          </cell>
          <cell r="U23">
            <v>1.9</v>
          </cell>
          <cell r="V23">
            <v>1</v>
          </cell>
          <cell r="W23">
            <v>1.7</v>
          </cell>
          <cell r="X23">
            <v>-0.3</v>
          </cell>
          <cell r="Y23">
            <v>1.6</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F23">
            <v>2.6</v>
          </cell>
          <cell r="BG23">
            <v>-0.6</v>
          </cell>
          <cell r="BH23">
            <v>1.6</v>
          </cell>
          <cell r="BI23">
            <v>0</v>
          </cell>
          <cell r="BJ23">
            <v>3.3</v>
          </cell>
          <cell r="BK23">
            <v>1.2</v>
          </cell>
          <cell r="BO23">
            <v>693</v>
          </cell>
          <cell r="CC23">
            <v>0</v>
          </cell>
          <cell r="CD23">
            <v>0</v>
          </cell>
        </row>
        <row r="24">
          <cell r="D24">
            <v>2270</v>
          </cell>
          <cell r="E24">
            <v>697</v>
          </cell>
          <cell r="F24">
            <v>121</v>
          </cell>
          <cell r="G24">
            <v>819</v>
          </cell>
          <cell r="H24">
            <v>45</v>
          </cell>
          <cell r="I24">
            <v>864</v>
          </cell>
          <cell r="K24">
            <v>143</v>
          </cell>
          <cell r="L24">
            <v>1118</v>
          </cell>
          <cell r="M24">
            <v>1018</v>
          </cell>
          <cell r="N24">
            <v>4407</v>
          </cell>
          <cell r="O24">
            <v>396</v>
          </cell>
          <cell r="Q24">
            <v>4770</v>
          </cell>
          <cell r="T24">
            <v>1.2</v>
          </cell>
          <cell r="U24">
            <v>1.3</v>
          </cell>
          <cell r="V24">
            <v>0</v>
          </cell>
          <cell r="W24">
            <v>1.1000000000000001</v>
          </cell>
          <cell r="X24">
            <v>0.6</v>
          </cell>
          <cell r="Y24">
            <v>1.1000000000000001</v>
          </cell>
          <cell r="AA24">
            <v>3.7</v>
          </cell>
          <cell r="AB24">
            <v>1.4</v>
          </cell>
          <cell r="AC24">
            <v>1.2</v>
          </cell>
          <cell r="AD24">
            <v>1.2</v>
          </cell>
          <cell r="AE24">
            <v>2.4</v>
          </cell>
          <cell r="AF24">
            <v>2</v>
          </cell>
          <cell r="AI24">
            <v>2257</v>
          </cell>
          <cell r="AJ24">
            <v>690</v>
          </cell>
          <cell r="AK24">
            <v>121</v>
          </cell>
          <cell r="AL24">
            <v>811</v>
          </cell>
          <cell r="AM24">
            <v>45</v>
          </cell>
          <cell r="AN24">
            <v>856</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F24">
            <v>3.8</v>
          </cell>
          <cell r="BG24">
            <v>2</v>
          </cell>
          <cell r="BH24">
            <v>3</v>
          </cell>
          <cell r="BI24">
            <v>1.8</v>
          </cell>
          <cell r="BJ24">
            <v>0.5</v>
          </cell>
          <cell r="BK24">
            <v>2.8</v>
          </cell>
          <cell r="BO24">
            <v>767</v>
          </cell>
          <cell r="CC24">
            <v>0</v>
          </cell>
          <cell r="CD24">
            <v>0</v>
          </cell>
        </row>
        <row r="25">
          <cell r="D25">
            <v>2311</v>
          </cell>
          <cell r="E25">
            <v>713</v>
          </cell>
          <cell r="F25">
            <v>126</v>
          </cell>
          <cell r="G25">
            <v>839</v>
          </cell>
          <cell r="H25">
            <v>47</v>
          </cell>
          <cell r="I25">
            <v>886</v>
          </cell>
          <cell r="K25">
            <v>147</v>
          </cell>
          <cell r="L25">
            <v>1145</v>
          </cell>
          <cell r="M25">
            <v>1038</v>
          </cell>
          <cell r="N25">
            <v>4494</v>
          </cell>
          <cell r="O25">
            <v>408</v>
          </cell>
          <cell r="Q25">
            <v>4864</v>
          </cell>
          <cell r="T25">
            <v>1.8</v>
          </cell>
          <cell r="U25">
            <v>2.2000000000000002</v>
          </cell>
          <cell r="V25">
            <v>4.0999999999999996</v>
          </cell>
          <cell r="W25">
            <v>2.5</v>
          </cell>
          <cell r="X25">
            <v>4.2</v>
          </cell>
          <cell r="Y25">
            <v>2.5</v>
          </cell>
          <cell r="AA25">
            <v>2.9</v>
          </cell>
          <cell r="AB25">
            <v>2.4</v>
          </cell>
          <cell r="AC25">
            <v>1.9</v>
          </cell>
          <cell r="AD25">
            <v>2</v>
          </cell>
          <cell r="AE25">
            <v>3.1</v>
          </cell>
          <cell r="AF25">
            <v>2</v>
          </cell>
          <cell r="AI25">
            <v>2329</v>
          </cell>
          <cell r="AJ25">
            <v>740</v>
          </cell>
          <cell r="AK25">
            <v>127</v>
          </cell>
          <cell r="AL25">
            <v>867</v>
          </cell>
          <cell r="AM25">
            <v>47</v>
          </cell>
          <cell r="AN25">
            <v>914</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F25">
            <v>4.5</v>
          </cell>
          <cell r="BG25">
            <v>5.9</v>
          </cell>
          <cell r="BH25">
            <v>-1.2</v>
          </cell>
          <cell r="BI25">
            <v>2.9</v>
          </cell>
          <cell r="BJ25">
            <v>5</v>
          </cell>
          <cell r="BK25">
            <v>3</v>
          </cell>
          <cell r="BO25">
            <v>651</v>
          </cell>
          <cell r="CC25">
            <v>0</v>
          </cell>
          <cell r="CD25">
            <v>0</v>
          </cell>
        </row>
        <row r="26">
          <cell r="D26">
            <v>2370</v>
          </cell>
          <cell r="E26">
            <v>732</v>
          </cell>
          <cell r="F26">
            <v>135</v>
          </cell>
          <cell r="G26">
            <v>867</v>
          </cell>
          <cell r="H26">
            <v>51</v>
          </cell>
          <cell r="I26">
            <v>918</v>
          </cell>
          <cell r="K26">
            <v>151</v>
          </cell>
          <cell r="L26">
            <v>1182</v>
          </cell>
          <cell r="M26">
            <v>1078</v>
          </cell>
          <cell r="N26">
            <v>4630</v>
          </cell>
          <cell r="O26">
            <v>417</v>
          </cell>
          <cell r="Q26">
            <v>4975</v>
          </cell>
          <cell r="T26">
            <v>2.5</v>
          </cell>
          <cell r="U26">
            <v>2.6</v>
          </cell>
          <cell r="V26">
            <v>7</v>
          </cell>
          <cell r="W26">
            <v>3.3</v>
          </cell>
          <cell r="X26">
            <v>8.4</v>
          </cell>
          <cell r="Y26">
            <v>3.6</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F26">
            <v>0.5</v>
          </cell>
          <cell r="BG26">
            <v>-2.7</v>
          </cell>
          <cell r="BH26">
            <v>3.6</v>
          </cell>
          <cell r="BI26">
            <v>0.7</v>
          </cell>
          <cell r="BJ26">
            <v>2</v>
          </cell>
          <cell r="BK26">
            <v>-0.7</v>
          </cell>
          <cell r="BO26">
            <v>692</v>
          </cell>
          <cell r="CC26">
            <v>0</v>
          </cell>
          <cell r="CD26">
            <v>0</v>
          </cell>
        </row>
        <row r="27">
          <cell r="D27">
            <v>2428</v>
          </cell>
          <cell r="E27">
            <v>753</v>
          </cell>
          <cell r="F27">
            <v>143</v>
          </cell>
          <cell r="G27">
            <v>896</v>
          </cell>
          <cell r="H27">
            <v>56</v>
          </cell>
          <cell r="I27">
            <v>952</v>
          </cell>
          <cell r="K27">
            <v>154</v>
          </cell>
          <cell r="L27">
            <v>1220</v>
          </cell>
          <cell r="M27">
            <v>1126</v>
          </cell>
          <cell r="N27">
            <v>4775</v>
          </cell>
          <cell r="O27">
            <v>420</v>
          </cell>
          <cell r="Q27">
            <v>5097</v>
          </cell>
          <cell r="T27">
            <v>2.5</v>
          </cell>
          <cell r="U27">
            <v>3</v>
          </cell>
          <cell r="V27">
            <v>5.7</v>
          </cell>
          <cell r="W27">
            <v>3.4</v>
          </cell>
          <cell r="X27">
            <v>9.6</v>
          </cell>
          <cell r="Y27">
            <v>3.7</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F27">
            <v>2.6</v>
          </cell>
          <cell r="BG27">
            <v>9.1</v>
          </cell>
          <cell r="BH27">
            <v>9.5</v>
          </cell>
          <cell r="BI27">
            <v>5.9</v>
          </cell>
          <cell r="BJ27">
            <v>0.6</v>
          </cell>
          <cell r="BK27">
            <v>5.3</v>
          </cell>
          <cell r="BO27">
            <v>789</v>
          </cell>
          <cell r="CC27">
            <v>0</v>
          </cell>
          <cell r="CD27">
            <v>0</v>
          </cell>
        </row>
        <row r="28">
          <cell r="D28">
            <v>2481</v>
          </cell>
          <cell r="E28">
            <v>781</v>
          </cell>
          <cell r="F28">
            <v>148</v>
          </cell>
          <cell r="G28">
            <v>928</v>
          </cell>
          <cell r="H28">
            <v>60</v>
          </cell>
          <cell r="I28">
            <v>988</v>
          </cell>
          <cell r="K28">
            <v>157</v>
          </cell>
          <cell r="L28">
            <v>1261</v>
          </cell>
          <cell r="M28">
            <v>1156</v>
          </cell>
          <cell r="N28">
            <v>4899</v>
          </cell>
          <cell r="O28">
            <v>421</v>
          </cell>
          <cell r="Q28">
            <v>5231</v>
          </cell>
          <cell r="T28">
            <v>2.2000000000000002</v>
          </cell>
          <cell r="U28">
            <v>3.6</v>
          </cell>
          <cell r="V28">
            <v>3.2</v>
          </cell>
          <cell r="W28">
            <v>3.6</v>
          </cell>
          <cell r="X28">
            <v>7.4</v>
          </cell>
          <cell r="Y28">
            <v>3.8</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F28">
            <v>2.9</v>
          </cell>
          <cell r="BG28">
            <v>0.8</v>
          </cell>
          <cell r="BH28">
            <v>-1.1000000000000001</v>
          </cell>
          <cell r="BI28">
            <v>1.8</v>
          </cell>
          <cell r="BJ28">
            <v>-0.4</v>
          </cell>
          <cell r="BK28">
            <v>2.1</v>
          </cell>
          <cell r="BO28">
            <v>862</v>
          </cell>
          <cell r="CC28">
            <v>0</v>
          </cell>
          <cell r="CD28">
            <v>0</v>
          </cell>
        </row>
        <row r="29">
          <cell r="D29">
            <v>2532</v>
          </cell>
          <cell r="E29">
            <v>810</v>
          </cell>
          <cell r="F29">
            <v>148</v>
          </cell>
          <cell r="G29">
            <v>959</v>
          </cell>
          <cell r="H29">
            <v>62</v>
          </cell>
          <cell r="I29">
            <v>1020</v>
          </cell>
          <cell r="K29">
            <v>162</v>
          </cell>
          <cell r="L29">
            <v>1300</v>
          </cell>
          <cell r="M29">
            <v>1162</v>
          </cell>
          <cell r="N29">
            <v>4995</v>
          </cell>
          <cell r="O29">
            <v>428</v>
          </cell>
          <cell r="Q29">
            <v>5353</v>
          </cell>
          <cell r="T29">
            <v>2</v>
          </cell>
          <cell r="U29">
            <v>3.8</v>
          </cell>
          <cell r="V29">
            <v>0.4</v>
          </cell>
          <cell r="W29">
            <v>3.3</v>
          </cell>
          <cell r="X29">
            <v>2.9</v>
          </cell>
          <cell r="Y29">
            <v>3.3</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F29">
            <v>1.4</v>
          </cell>
          <cell r="BG29">
            <v>2.9</v>
          </cell>
          <cell r="BH29">
            <v>1.3</v>
          </cell>
          <cell r="BI29">
            <v>1.1000000000000001</v>
          </cell>
          <cell r="BJ29">
            <v>1.2</v>
          </cell>
          <cell r="BK29">
            <v>1.2</v>
          </cell>
          <cell r="BO29">
            <v>706</v>
          </cell>
          <cell r="CC29">
            <v>0</v>
          </cell>
          <cell r="CD29">
            <v>0</v>
          </cell>
        </row>
        <row r="30">
          <cell r="D30">
            <v>2598</v>
          </cell>
          <cell r="E30">
            <v>833</v>
          </cell>
          <cell r="F30">
            <v>148</v>
          </cell>
          <cell r="G30">
            <v>981</v>
          </cell>
          <cell r="H30">
            <v>61</v>
          </cell>
          <cell r="I30">
            <v>1042</v>
          </cell>
          <cell r="K30">
            <v>167</v>
          </cell>
          <cell r="L30">
            <v>1329</v>
          </cell>
          <cell r="M30">
            <v>1158</v>
          </cell>
          <cell r="N30">
            <v>5085</v>
          </cell>
          <cell r="O30">
            <v>443</v>
          </cell>
          <cell r="Q30">
            <v>5467</v>
          </cell>
          <cell r="T30">
            <v>2.6</v>
          </cell>
          <cell r="U30">
            <v>2.8</v>
          </cell>
          <cell r="V30">
            <v>-0.2</v>
          </cell>
          <cell r="W30">
            <v>2.2999999999999998</v>
          </cell>
          <cell r="X30">
            <v>-1</v>
          </cell>
          <cell r="Y30">
            <v>2.1</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F30">
            <v>4.9000000000000004</v>
          </cell>
          <cell r="BG30">
            <v>3.4</v>
          </cell>
          <cell r="BH30">
            <v>-0.7</v>
          </cell>
          <cell r="BI30">
            <v>2.2999999999999998</v>
          </cell>
          <cell r="BJ30">
            <v>4.5</v>
          </cell>
          <cell r="BK30">
            <v>3.4</v>
          </cell>
          <cell r="BO30">
            <v>835</v>
          </cell>
          <cell r="CC30">
            <v>0</v>
          </cell>
          <cell r="CD30">
            <v>0</v>
          </cell>
        </row>
        <row r="31">
          <cell r="D31">
            <v>2688</v>
          </cell>
          <cell r="E31">
            <v>850</v>
          </cell>
          <cell r="F31">
            <v>151</v>
          </cell>
          <cell r="G31">
            <v>1001</v>
          </cell>
          <cell r="H31">
            <v>60</v>
          </cell>
          <cell r="I31">
            <v>1061</v>
          </cell>
          <cell r="K31">
            <v>171</v>
          </cell>
          <cell r="L31">
            <v>1354</v>
          </cell>
          <cell r="M31">
            <v>1165</v>
          </cell>
          <cell r="N31">
            <v>5207</v>
          </cell>
          <cell r="O31">
            <v>462</v>
          </cell>
          <cell r="Q31">
            <v>5603</v>
          </cell>
          <cell r="T31">
            <v>3.5</v>
          </cell>
          <cell r="U31">
            <v>2</v>
          </cell>
          <cell r="V31">
            <v>2.1</v>
          </cell>
          <cell r="W31">
            <v>2</v>
          </cell>
          <cell r="X31">
            <v>-1.9</v>
          </cell>
          <cell r="Y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F31">
            <v>2.1</v>
          </cell>
          <cell r="BG31">
            <v>1.5</v>
          </cell>
          <cell r="BH31">
            <v>1.7</v>
          </cell>
          <cell r="BI31">
            <v>2.5</v>
          </cell>
          <cell r="BJ31">
            <v>3.6</v>
          </cell>
          <cell r="BK31">
            <v>1.5</v>
          </cell>
          <cell r="BO31">
            <v>870</v>
          </cell>
          <cell r="CC31">
            <v>0</v>
          </cell>
          <cell r="CD31">
            <v>0</v>
          </cell>
        </row>
        <row r="32">
          <cell r="D32">
            <v>2783</v>
          </cell>
          <cell r="E32">
            <v>865</v>
          </cell>
          <cell r="F32">
            <v>158</v>
          </cell>
          <cell r="G32">
            <v>1023</v>
          </cell>
          <cell r="H32">
            <v>60</v>
          </cell>
          <cell r="I32">
            <v>1083</v>
          </cell>
          <cell r="K32">
            <v>174</v>
          </cell>
          <cell r="L32">
            <v>1381</v>
          </cell>
          <cell r="M32">
            <v>1177</v>
          </cell>
          <cell r="N32">
            <v>5341</v>
          </cell>
          <cell r="O32">
            <v>476</v>
          </cell>
          <cell r="Q32">
            <v>5740</v>
          </cell>
          <cell r="T32">
            <v>3.5</v>
          </cell>
          <cell r="U32">
            <v>1.8</v>
          </cell>
          <cell r="V32">
            <v>4.4000000000000004</v>
          </cell>
          <cell r="W32">
            <v>2.2000000000000002</v>
          </cell>
          <cell r="X32">
            <v>-0.3</v>
          </cell>
          <cell r="Y32">
            <v>2.1</v>
          </cell>
          <cell r="AA32">
            <v>1.7</v>
          </cell>
          <cell r="AB32">
            <v>2</v>
          </cell>
          <cell r="AC32">
            <v>1</v>
          </cell>
          <cell r="AD32">
            <v>2.6</v>
          </cell>
          <cell r="AE32">
            <v>3.1</v>
          </cell>
          <cell r="AF32">
            <v>2.4</v>
          </cell>
          <cell r="AI32">
            <v>2807</v>
          </cell>
          <cell r="AJ32">
            <v>861</v>
          </cell>
          <cell r="AK32">
            <v>157</v>
          </cell>
          <cell r="AL32">
            <v>1018</v>
          </cell>
          <cell r="AM32">
            <v>60</v>
          </cell>
          <cell r="AN32">
            <v>1078</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F32">
            <v>1.7</v>
          </cell>
          <cell r="BG32">
            <v>1.5</v>
          </cell>
          <cell r="BH32">
            <v>-1.9</v>
          </cell>
          <cell r="BI32">
            <v>2.4</v>
          </cell>
          <cell r="BJ32">
            <v>5.2</v>
          </cell>
          <cell r="BK32">
            <v>3.2</v>
          </cell>
          <cell r="BO32">
            <v>955</v>
          </cell>
          <cell r="CC32">
            <v>0</v>
          </cell>
          <cell r="CD32">
            <v>0</v>
          </cell>
        </row>
        <row r="33">
          <cell r="D33">
            <v>2862</v>
          </cell>
          <cell r="E33">
            <v>887</v>
          </cell>
          <cell r="F33">
            <v>162</v>
          </cell>
          <cell r="G33">
            <v>1048</v>
          </cell>
          <cell r="H33">
            <v>62</v>
          </cell>
          <cell r="I33">
            <v>1111</v>
          </cell>
          <cell r="K33">
            <v>176</v>
          </cell>
          <cell r="L33">
            <v>1414</v>
          </cell>
          <cell r="M33">
            <v>1181</v>
          </cell>
          <cell r="N33">
            <v>5458</v>
          </cell>
          <cell r="O33">
            <v>487</v>
          </cell>
          <cell r="Q33">
            <v>5853</v>
          </cell>
          <cell r="T33">
            <v>2.9</v>
          </cell>
          <cell r="U33">
            <v>2.5</v>
          </cell>
          <cell r="V33">
            <v>2.6</v>
          </cell>
          <cell r="W33">
            <v>2.5</v>
          </cell>
          <cell r="X33">
            <v>4.3</v>
          </cell>
          <cell r="Y33">
            <v>2.6</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F33">
            <v>0.5</v>
          </cell>
          <cell r="BG33">
            <v>1.4</v>
          </cell>
          <cell r="BH33">
            <v>5.3</v>
          </cell>
          <cell r="BI33">
            <v>2.2999999999999998</v>
          </cell>
          <cell r="BJ33">
            <v>-0.2</v>
          </cell>
          <cell r="BK33">
            <v>1.5</v>
          </cell>
          <cell r="BO33">
            <v>762</v>
          </cell>
          <cell r="CC33">
            <v>0</v>
          </cell>
          <cell r="CD33">
            <v>0</v>
          </cell>
        </row>
        <row r="34">
          <cell r="D34">
            <v>2922</v>
          </cell>
          <cell r="E34">
            <v>903</v>
          </cell>
          <cell r="F34">
            <v>160</v>
          </cell>
          <cell r="G34">
            <v>1063</v>
          </cell>
          <cell r="H34">
            <v>68</v>
          </cell>
          <cell r="I34">
            <v>1130</v>
          </cell>
          <cell r="K34">
            <v>180</v>
          </cell>
          <cell r="L34">
            <v>1439</v>
          </cell>
          <cell r="M34">
            <v>1167</v>
          </cell>
          <cell r="N34">
            <v>5528</v>
          </cell>
          <cell r="O34">
            <v>499</v>
          </cell>
          <cell r="Q34">
            <v>5939</v>
          </cell>
          <cell r="T34">
            <v>2.1</v>
          </cell>
          <cell r="U34">
            <v>1.8</v>
          </cell>
          <cell r="V34">
            <v>-1.3</v>
          </cell>
          <cell r="W34">
            <v>1.3</v>
          </cell>
          <cell r="X34">
            <v>8.6</v>
          </cell>
          <cell r="Y34">
            <v>1.8</v>
          </cell>
          <cell r="AA34">
            <v>1.9</v>
          </cell>
          <cell r="AB34">
            <v>1.8</v>
          </cell>
          <cell r="AC34">
            <v>-1.2</v>
          </cell>
          <cell r="AD34">
            <v>1.3</v>
          </cell>
          <cell r="AE34">
            <v>2.5</v>
          </cell>
          <cell r="AF34">
            <v>1.5</v>
          </cell>
          <cell r="AI34">
            <v>2922</v>
          </cell>
          <cell r="AJ34">
            <v>930</v>
          </cell>
          <cell r="AK34">
            <v>165</v>
          </cell>
          <cell r="AL34">
            <v>1095</v>
          </cell>
          <cell r="AM34">
            <v>67</v>
          </cell>
          <cell r="AN34">
            <v>1162</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F34">
            <v>2.8</v>
          </cell>
          <cell r="BG34">
            <v>5.4</v>
          </cell>
          <cell r="BH34">
            <v>-3.9</v>
          </cell>
          <cell r="BI34">
            <v>1.9</v>
          </cell>
          <cell r="BJ34">
            <v>2</v>
          </cell>
          <cell r="BK34">
            <v>2</v>
          </cell>
          <cell r="BO34">
            <v>928</v>
          </cell>
          <cell r="CC34">
            <v>0</v>
          </cell>
          <cell r="CD34">
            <v>0</v>
          </cell>
        </row>
        <row r="35">
          <cell r="D35">
            <v>2974</v>
          </cell>
          <cell r="E35">
            <v>898</v>
          </cell>
          <cell r="F35">
            <v>151</v>
          </cell>
          <cell r="G35">
            <v>1048</v>
          </cell>
          <cell r="H35">
            <v>74</v>
          </cell>
          <cell r="I35">
            <v>1122</v>
          </cell>
          <cell r="K35">
            <v>185</v>
          </cell>
          <cell r="L35">
            <v>1438</v>
          </cell>
          <cell r="M35">
            <v>1140</v>
          </cell>
          <cell r="N35">
            <v>5551</v>
          </cell>
          <cell r="O35">
            <v>509</v>
          </cell>
          <cell r="Q35">
            <v>5989</v>
          </cell>
          <cell r="T35">
            <v>1.8</v>
          </cell>
          <cell r="U35">
            <v>-0.6</v>
          </cell>
          <cell r="V35">
            <v>-5.7</v>
          </cell>
          <cell r="W35">
            <v>-1.4</v>
          </cell>
          <cell r="X35">
            <v>9.3000000000000007</v>
          </cell>
          <cell r="Y35">
            <v>-0.7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F35">
            <v>2.4</v>
          </cell>
          <cell r="BG35">
            <v>-2.8</v>
          </cell>
          <cell r="BH35">
            <v>-3</v>
          </cell>
          <cell r="BI35">
            <v>-0.1</v>
          </cell>
          <cell r="BJ35">
            <v>4.8</v>
          </cell>
          <cell r="BK35">
            <v>0.3</v>
          </cell>
          <cell r="BO35">
            <v>911</v>
          </cell>
          <cell r="CC35">
            <v>0</v>
          </cell>
          <cell r="CD35">
            <v>0</v>
          </cell>
        </row>
        <row r="36">
          <cell r="D36">
            <v>3027</v>
          </cell>
          <cell r="E36">
            <v>882</v>
          </cell>
          <cell r="F36">
            <v>140</v>
          </cell>
          <cell r="G36">
            <v>1022</v>
          </cell>
          <cell r="H36">
            <v>80</v>
          </cell>
          <cell r="I36">
            <v>1101</v>
          </cell>
          <cell r="K36">
            <v>190</v>
          </cell>
          <cell r="L36">
            <v>1424</v>
          </cell>
          <cell r="M36">
            <v>1121</v>
          </cell>
          <cell r="N36">
            <v>5572</v>
          </cell>
          <cell r="O36">
            <v>516</v>
          </cell>
          <cell r="Q36">
            <v>6029</v>
          </cell>
          <cell r="T36">
            <v>1.8</v>
          </cell>
          <cell r="U36">
            <v>-1.8</v>
          </cell>
          <cell r="V36">
            <v>-7</v>
          </cell>
          <cell r="W36">
            <v>-2.5</v>
          </cell>
          <cell r="X36">
            <v>7.5</v>
          </cell>
          <cell r="Y36">
            <v>-1.9</v>
          </cell>
          <cell r="AA36">
            <v>2.5</v>
          </cell>
          <cell r="AB36">
            <v>-1</v>
          </cell>
          <cell r="AC36">
            <v>-1.6</v>
          </cell>
          <cell r="AD36">
            <v>0.4</v>
          </cell>
          <cell r="AE36">
            <v>1.4</v>
          </cell>
          <cell r="AF36">
            <v>0.7</v>
          </cell>
          <cell r="AI36">
            <v>3000</v>
          </cell>
          <cell r="AJ36">
            <v>874</v>
          </cell>
          <cell r="AK36">
            <v>147</v>
          </cell>
          <cell r="AL36">
            <v>1021</v>
          </cell>
          <cell r="AM36">
            <v>80</v>
          </cell>
          <cell r="AN36">
            <v>1101</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F36">
            <v>2.2999999999999998</v>
          </cell>
          <cell r="BG36">
            <v>-0.5</v>
          </cell>
          <cell r="BH36">
            <v>-0.1</v>
          </cell>
          <cell r="BI36">
            <v>0</v>
          </cell>
          <cell r="BJ36">
            <v>0.8</v>
          </cell>
          <cell r="BK36">
            <v>1.2</v>
          </cell>
          <cell r="BO36">
            <v>970</v>
          </cell>
          <cell r="CC36">
            <v>0</v>
          </cell>
          <cell r="CD36">
            <v>0</v>
          </cell>
        </row>
        <row r="37">
          <cell r="D37">
            <v>3083</v>
          </cell>
          <cell r="E37">
            <v>877</v>
          </cell>
          <cell r="F37">
            <v>135</v>
          </cell>
          <cell r="G37">
            <v>1012</v>
          </cell>
          <cell r="H37">
            <v>83</v>
          </cell>
          <cell r="I37">
            <v>1095</v>
          </cell>
          <cell r="K37">
            <v>192</v>
          </cell>
          <cell r="L37">
            <v>1423</v>
          </cell>
          <cell r="M37">
            <v>1139</v>
          </cell>
          <cell r="N37">
            <v>5646</v>
          </cell>
          <cell r="O37">
            <v>520</v>
          </cell>
          <cell r="Q37">
            <v>6113</v>
          </cell>
          <cell r="T37">
            <v>1.9</v>
          </cell>
          <cell r="U37">
            <v>-0.5</v>
          </cell>
          <cell r="V37">
            <v>-3.8</v>
          </cell>
          <cell r="W37">
            <v>-1</v>
          </cell>
          <cell r="X37">
            <v>4.7</v>
          </cell>
          <cell r="Y37">
            <v>-0.6</v>
          </cell>
          <cell r="AA37">
            <v>1.5</v>
          </cell>
          <cell r="AB37">
            <v>0</v>
          </cell>
          <cell r="AC37">
            <v>1.6</v>
          </cell>
          <cell r="AD37">
            <v>1.3</v>
          </cell>
          <cell r="AE37">
            <v>0.8</v>
          </cell>
          <cell r="AF37">
            <v>1.4</v>
          </cell>
          <cell r="AI37">
            <v>3101</v>
          </cell>
          <cell r="AJ37">
            <v>867</v>
          </cell>
          <cell r="AK37">
            <v>129</v>
          </cell>
          <cell r="AL37">
            <v>996</v>
          </cell>
          <cell r="AM37">
            <v>83</v>
          </cell>
          <cell r="AN37">
            <v>1079</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F37">
            <v>4.0999999999999996</v>
          </cell>
          <cell r="BG37">
            <v>-0.8</v>
          </cell>
          <cell r="BH37">
            <v>-0.1</v>
          </cell>
          <cell r="BI37">
            <v>1.6</v>
          </cell>
          <cell r="BJ37">
            <v>-2.2000000000000002</v>
          </cell>
          <cell r="BK37">
            <v>0.6</v>
          </cell>
          <cell r="BO37">
            <v>762</v>
          </cell>
          <cell r="CC37">
            <v>0</v>
          </cell>
          <cell r="CD37">
            <v>0</v>
          </cell>
        </row>
        <row r="38">
          <cell r="D38">
            <v>3149</v>
          </cell>
          <cell r="E38">
            <v>898</v>
          </cell>
          <cell r="F38">
            <v>137</v>
          </cell>
          <cell r="G38">
            <v>1035</v>
          </cell>
          <cell r="H38">
            <v>86</v>
          </cell>
          <cell r="I38">
            <v>1121</v>
          </cell>
          <cell r="K38">
            <v>196</v>
          </cell>
          <cell r="L38">
            <v>1456</v>
          </cell>
          <cell r="M38">
            <v>1185</v>
          </cell>
          <cell r="N38">
            <v>5790</v>
          </cell>
          <cell r="O38">
            <v>523</v>
          </cell>
          <cell r="Q38">
            <v>6270</v>
          </cell>
          <cell r="T38">
            <v>2.1</v>
          </cell>
          <cell r="U38">
            <v>2.2999999999999998</v>
          </cell>
          <cell r="V38">
            <v>1.7</v>
          </cell>
          <cell r="W38">
            <v>2.2999999999999998</v>
          </cell>
          <cell r="X38">
            <v>3.1</v>
          </cell>
          <cell r="Y38">
            <v>2.2999999999999998</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F38">
            <v>-2.6</v>
          </cell>
          <cell r="BG38">
            <v>3.9</v>
          </cell>
          <cell r="BH38">
            <v>5.0999999999999996</v>
          </cell>
          <cell r="BI38">
            <v>2.7</v>
          </cell>
          <cell r="BJ38">
            <v>4</v>
          </cell>
          <cell r="BK38">
            <v>2.6</v>
          </cell>
          <cell r="BO38">
            <v>908</v>
          </cell>
          <cell r="CC38">
            <v>0</v>
          </cell>
          <cell r="CD38">
            <v>0</v>
          </cell>
        </row>
        <row r="39">
          <cell r="D39">
            <v>3220</v>
          </cell>
          <cell r="E39">
            <v>936</v>
          </cell>
          <cell r="F39">
            <v>145</v>
          </cell>
          <cell r="G39">
            <v>1081</v>
          </cell>
          <cell r="H39">
            <v>88</v>
          </cell>
          <cell r="I39">
            <v>1169</v>
          </cell>
          <cell r="K39">
            <v>203</v>
          </cell>
          <cell r="L39">
            <v>1515</v>
          </cell>
          <cell r="M39">
            <v>1254</v>
          </cell>
          <cell r="N39">
            <v>5990</v>
          </cell>
          <cell r="O39">
            <v>530</v>
          </cell>
          <cell r="Q39">
            <v>6492</v>
          </cell>
          <cell r="T39">
            <v>2.2999999999999998</v>
          </cell>
          <cell r="U39">
            <v>4.2</v>
          </cell>
          <cell r="V39">
            <v>6</v>
          </cell>
          <cell r="W39">
            <v>4.5</v>
          </cell>
          <cell r="X39">
            <v>3</v>
          </cell>
          <cell r="Y39">
            <v>4.4000000000000004</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F39">
            <v>5.8</v>
          </cell>
          <cell r="BG39">
            <v>2.5</v>
          </cell>
          <cell r="BH39">
            <v>6.3</v>
          </cell>
          <cell r="BI39">
            <v>3.3</v>
          </cell>
          <cell r="BJ39">
            <v>1.1000000000000001</v>
          </cell>
          <cell r="BK39">
            <v>4.5999999999999996</v>
          </cell>
          <cell r="BO39">
            <v>936</v>
          </cell>
          <cell r="CC39">
            <v>0</v>
          </cell>
          <cell r="CD39">
            <v>0</v>
          </cell>
        </row>
        <row r="40">
          <cell r="D40">
            <v>3293</v>
          </cell>
          <cell r="E40">
            <v>979</v>
          </cell>
          <cell r="F40">
            <v>156</v>
          </cell>
          <cell r="G40">
            <v>1135</v>
          </cell>
          <cell r="H40">
            <v>91</v>
          </cell>
          <cell r="I40">
            <v>1226</v>
          </cell>
          <cell r="K40">
            <v>213</v>
          </cell>
          <cell r="L40">
            <v>1586</v>
          </cell>
          <cell r="M40">
            <v>1323</v>
          </cell>
          <cell r="N40">
            <v>6202</v>
          </cell>
          <cell r="O40">
            <v>542</v>
          </cell>
          <cell r="Q40">
            <v>6717</v>
          </cell>
          <cell r="T40">
            <v>2.2999999999999998</v>
          </cell>
          <cell r="U40">
            <v>4.5999999999999996</v>
          </cell>
          <cell r="V40">
            <v>7.5</v>
          </cell>
          <cell r="W40">
            <v>5</v>
          </cell>
          <cell r="X40">
            <v>2.7</v>
          </cell>
          <cell r="Y40">
            <v>4.8</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F40">
            <v>5.6</v>
          </cell>
          <cell r="BG40">
            <v>5.6</v>
          </cell>
          <cell r="BH40">
            <v>4.0999999999999996</v>
          </cell>
          <cell r="BI40">
            <v>3.4</v>
          </cell>
          <cell r="BJ40">
            <v>-1.5</v>
          </cell>
          <cell r="BK40">
            <v>2.5</v>
          </cell>
          <cell r="BO40">
            <v>1090</v>
          </cell>
          <cell r="CC40">
            <v>0</v>
          </cell>
          <cell r="CD40">
            <v>0</v>
          </cell>
        </row>
        <row r="41">
          <cell r="D41">
            <v>3379</v>
          </cell>
          <cell r="E41">
            <v>1014</v>
          </cell>
          <cell r="F41">
            <v>161</v>
          </cell>
          <cell r="G41">
            <v>1175</v>
          </cell>
          <cell r="H41">
            <v>93</v>
          </cell>
          <cell r="I41">
            <v>1268</v>
          </cell>
          <cell r="K41">
            <v>223</v>
          </cell>
          <cell r="L41">
            <v>1641</v>
          </cell>
          <cell r="M41">
            <v>1346</v>
          </cell>
          <cell r="N41">
            <v>6366</v>
          </cell>
          <cell r="O41">
            <v>559</v>
          </cell>
          <cell r="Q41">
            <v>6883</v>
          </cell>
          <cell r="T41">
            <v>2.6</v>
          </cell>
          <cell r="U41">
            <v>3.6</v>
          </cell>
          <cell r="V41">
            <v>3.1</v>
          </cell>
          <cell r="W41">
            <v>3.5</v>
          </cell>
          <cell r="X41">
            <v>1.8</v>
          </cell>
          <cell r="Y41">
            <v>3.4</v>
          </cell>
          <cell r="AA41">
            <v>4.7</v>
          </cell>
          <cell r="AB41">
            <v>3.5</v>
          </cell>
          <cell r="AC41">
            <v>1.8</v>
          </cell>
          <cell r="AD41">
            <v>2.7</v>
          </cell>
          <cell r="AE41">
            <v>3.1</v>
          </cell>
          <cell r="AF41">
            <v>2.5</v>
          </cell>
          <cell r="AI41">
            <v>3375</v>
          </cell>
          <cell r="AJ41">
            <v>1031</v>
          </cell>
          <cell r="AK41">
            <v>164</v>
          </cell>
          <cell r="AL41">
            <v>1195</v>
          </cell>
          <cell r="AM41">
            <v>93</v>
          </cell>
          <cell r="AN41">
            <v>1288</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F41">
            <v>5.3</v>
          </cell>
          <cell r="BG41">
            <v>4.9000000000000004</v>
          </cell>
          <cell r="BH41">
            <v>5.3</v>
          </cell>
          <cell r="BI41">
            <v>3.7</v>
          </cell>
          <cell r="BJ41">
            <v>8</v>
          </cell>
          <cell r="BK41">
            <v>3.5</v>
          </cell>
          <cell r="BO41">
            <v>909</v>
          </cell>
          <cell r="CC41">
            <v>0</v>
          </cell>
          <cell r="CD41">
            <v>0</v>
          </cell>
        </row>
        <row r="42">
          <cell r="D42">
            <v>3465</v>
          </cell>
          <cell r="E42">
            <v>1037</v>
          </cell>
          <cell r="F42">
            <v>163</v>
          </cell>
          <cell r="G42">
            <v>1199</v>
          </cell>
          <cell r="H42">
            <v>93</v>
          </cell>
          <cell r="I42">
            <v>1293</v>
          </cell>
          <cell r="K42">
            <v>230</v>
          </cell>
          <cell r="L42">
            <v>1677</v>
          </cell>
          <cell r="M42">
            <v>1341</v>
          </cell>
          <cell r="N42">
            <v>6483</v>
          </cell>
          <cell r="O42">
            <v>575</v>
          </cell>
          <cell r="Q42">
            <v>6999</v>
          </cell>
          <cell r="T42">
            <v>2.6</v>
          </cell>
          <cell r="U42">
            <v>2.2000000000000002</v>
          </cell>
          <cell r="V42">
            <v>1.2</v>
          </cell>
          <cell r="W42">
            <v>2.1</v>
          </cell>
          <cell r="X42">
            <v>0.6</v>
          </cell>
          <cell r="Y42">
            <v>1.9</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F42">
            <v>1.2</v>
          </cell>
          <cell r="BG42">
            <v>0.3</v>
          </cell>
          <cell r="BH42">
            <v>-3.2</v>
          </cell>
          <cell r="BI42">
            <v>0.8</v>
          </cell>
          <cell r="BJ42">
            <v>1.1000000000000001</v>
          </cell>
          <cell r="BK42">
            <v>0.7</v>
          </cell>
          <cell r="BO42">
            <v>1018</v>
          </cell>
          <cell r="CC42">
            <v>0</v>
          </cell>
          <cell r="CD42">
            <v>0</v>
          </cell>
        </row>
        <row r="43">
          <cell r="D43">
            <v>3536</v>
          </cell>
          <cell r="E43">
            <v>1064</v>
          </cell>
          <cell r="F43">
            <v>161</v>
          </cell>
          <cell r="G43">
            <v>1225</v>
          </cell>
          <cell r="H43">
            <v>93</v>
          </cell>
          <cell r="I43">
            <v>1318</v>
          </cell>
          <cell r="K43">
            <v>237</v>
          </cell>
          <cell r="L43">
            <v>1712</v>
          </cell>
          <cell r="M43">
            <v>1316</v>
          </cell>
          <cell r="N43">
            <v>6563</v>
          </cell>
          <cell r="O43">
            <v>587</v>
          </cell>
          <cell r="Q43">
            <v>7098</v>
          </cell>
          <cell r="T43">
            <v>2</v>
          </cell>
          <cell r="U43">
            <v>2.6</v>
          </cell>
          <cell r="V43">
            <v>-0.9</v>
          </cell>
          <cell r="W43">
            <v>2.1</v>
          </cell>
          <cell r="X43">
            <v>-0.1</v>
          </cell>
          <cell r="Y43">
            <v>2</v>
          </cell>
          <cell r="AA43">
            <v>2.7</v>
          </cell>
          <cell r="AB43">
            <v>2.1</v>
          </cell>
          <cell r="AC43">
            <v>-1.9</v>
          </cell>
          <cell r="AD43">
            <v>1.2</v>
          </cell>
          <cell r="AE43">
            <v>2</v>
          </cell>
          <cell r="AF43">
            <v>1.4</v>
          </cell>
          <cell r="AI43">
            <v>3552</v>
          </cell>
          <cell r="AJ43">
            <v>1055</v>
          </cell>
          <cell r="AK43">
            <v>158</v>
          </cell>
          <cell r="AL43">
            <v>1213</v>
          </cell>
          <cell r="AM43">
            <v>93</v>
          </cell>
          <cell r="AN43">
            <v>1306</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F43">
            <v>4.0999999999999996</v>
          </cell>
          <cell r="BG43">
            <v>1.9</v>
          </cell>
          <cell r="BH43">
            <v>-4.7</v>
          </cell>
          <cell r="BI43">
            <v>0.9</v>
          </cell>
          <cell r="BJ43">
            <v>2.5</v>
          </cell>
          <cell r="BK43">
            <v>1.5</v>
          </cell>
          <cell r="BO43">
            <v>1073</v>
          </cell>
          <cell r="CC43">
            <v>0</v>
          </cell>
          <cell r="CD43">
            <v>0</v>
          </cell>
        </row>
        <row r="44">
          <cell r="D44">
            <v>3601</v>
          </cell>
          <cell r="E44">
            <v>1105</v>
          </cell>
          <cell r="F44">
            <v>164</v>
          </cell>
          <cell r="G44">
            <v>1269</v>
          </cell>
          <cell r="H44">
            <v>93</v>
          </cell>
          <cell r="I44">
            <v>1362</v>
          </cell>
          <cell r="K44">
            <v>242</v>
          </cell>
          <cell r="L44">
            <v>1765</v>
          </cell>
          <cell r="M44">
            <v>1291</v>
          </cell>
          <cell r="N44">
            <v>6657</v>
          </cell>
          <cell r="O44">
            <v>600</v>
          </cell>
          <cell r="Q44">
            <v>7207</v>
          </cell>
          <cell r="T44">
            <v>1.9</v>
          </cell>
          <cell r="U44">
            <v>3.9</v>
          </cell>
          <cell r="V44">
            <v>1.3</v>
          </cell>
          <cell r="W44">
            <v>3.5</v>
          </cell>
          <cell r="X44">
            <v>0.4</v>
          </cell>
          <cell r="Y44">
            <v>3.3</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F44">
            <v>2.2999999999999998</v>
          </cell>
          <cell r="BG44">
            <v>3.6</v>
          </cell>
          <cell r="BH44">
            <v>6.5</v>
          </cell>
          <cell r="BI44">
            <v>2.9</v>
          </cell>
          <cell r="BJ44">
            <v>-0.7</v>
          </cell>
          <cell r="BK44">
            <v>2</v>
          </cell>
          <cell r="BO44">
            <v>1223</v>
          </cell>
          <cell r="CC44">
            <v>0</v>
          </cell>
          <cell r="CD44">
            <v>0</v>
          </cell>
        </row>
        <row r="45">
          <cell r="D45">
            <v>3664</v>
          </cell>
          <cell r="E45">
            <v>1150</v>
          </cell>
          <cell r="F45">
            <v>173</v>
          </cell>
          <cell r="G45">
            <v>1323</v>
          </cell>
          <cell r="H45">
            <v>94</v>
          </cell>
          <cell r="I45">
            <v>1417</v>
          </cell>
          <cell r="K45">
            <v>248</v>
          </cell>
          <cell r="L45">
            <v>1830</v>
          </cell>
          <cell r="M45">
            <v>1287</v>
          </cell>
          <cell r="N45">
            <v>6782</v>
          </cell>
          <cell r="O45">
            <v>613</v>
          </cell>
          <cell r="Q45">
            <v>7341</v>
          </cell>
          <cell r="T45">
            <v>1.8</v>
          </cell>
          <cell r="U45">
            <v>4.0999999999999996</v>
          </cell>
          <cell r="V45">
            <v>5.6</v>
          </cell>
          <cell r="W45">
            <v>4.3</v>
          </cell>
          <cell r="X45">
            <v>0.8</v>
          </cell>
          <cell r="Y45">
            <v>4.0999999999999996</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F45">
            <v>2</v>
          </cell>
          <cell r="BG45">
            <v>4.9000000000000004</v>
          </cell>
          <cell r="BH45">
            <v>-8.6999999999999993</v>
          </cell>
          <cell r="BI45">
            <v>0.1</v>
          </cell>
          <cell r="BJ45">
            <v>6.8</v>
          </cell>
          <cell r="BK45">
            <v>1.5</v>
          </cell>
          <cell r="BO45">
            <v>1044</v>
          </cell>
          <cell r="CC45">
            <v>0</v>
          </cell>
          <cell r="CD45">
            <v>0</v>
          </cell>
        </row>
        <row r="46">
          <cell r="D46">
            <v>3748</v>
          </cell>
          <cell r="E46">
            <v>1185</v>
          </cell>
          <cell r="F46">
            <v>185</v>
          </cell>
          <cell r="G46">
            <v>1371</v>
          </cell>
          <cell r="H46">
            <v>95</v>
          </cell>
          <cell r="I46">
            <v>1465</v>
          </cell>
          <cell r="K46">
            <v>254</v>
          </cell>
          <cell r="L46">
            <v>1888</v>
          </cell>
          <cell r="M46">
            <v>1333</v>
          </cell>
          <cell r="N46">
            <v>6969</v>
          </cell>
          <cell r="O46">
            <v>624</v>
          </cell>
          <cell r="Q46">
            <v>7536</v>
          </cell>
          <cell r="T46">
            <v>2.2999999999999998</v>
          </cell>
          <cell r="U46">
            <v>3</v>
          </cell>
          <cell r="V46">
            <v>7.3</v>
          </cell>
          <cell r="W46">
            <v>3.6</v>
          </cell>
          <cell r="X46">
            <v>0.4</v>
          </cell>
          <cell r="Y46">
            <v>3.4</v>
          </cell>
          <cell r="AA46">
            <v>2.4</v>
          </cell>
          <cell r="AB46">
            <v>3.2</v>
          </cell>
          <cell r="AC46">
            <v>3.5</v>
          </cell>
          <cell r="AD46">
            <v>2.8</v>
          </cell>
          <cell r="AE46">
            <v>1.9</v>
          </cell>
          <cell r="AF46">
            <v>2.7</v>
          </cell>
          <cell r="AI46">
            <v>3791</v>
          </cell>
          <cell r="AJ46">
            <v>1163</v>
          </cell>
          <cell r="AK46">
            <v>196</v>
          </cell>
          <cell r="AL46">
            <v>1359</v>
          </cell>
          <cell r="AM46">
            <v>96</v>
          </cell>
          <cell r="AN46">
            <v>1455</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F46">
            <v>2.2999999999999998</v>
          </cell>
          <cell r="BG46">
            <v>1.6</v>
          </cell>
          <cell r="BH46">
            <v>6.8</v>
          </cell>
          <cell r="BI46">
            <v>4</v>
          </cell>
          <cell r="BJ46">
            <v>0.3</v>
          </cell>
          <cell r="BK46">
            <v>2.5</v>
          </cell>
          <cell r="BO46">
            <v>1135</v>
          </cell>
          <cell r="CC46">
            <v>0</v>
          </cell>
          <cell r="CD46">
            <v>0</v>
          </cell>
        </row>
        <row r="47">
          <cell r="D47">
            <v>3861</v>
          </cell>
          <cell r="E47">
            <v>1217</v>
          </cell>
          <cell r="F47">
            <v>196</v>
          </cell>
          <cell r="G47">
            <v>1413</v>
          </cell>
          <cell r="H47">
            <v>95</v>
          </cell>
          <cell r="I47">
            <v>1508</v>
          </cell>
          <cell r="K47">
            <v>264</v>
          </cell>
          <cell r="L47">
            <v>1945</v>
          </cell>
          <cell r="M47">
            <v>1409</v>
          </cell>
          <cell r="N47">
            <v>7215</v>
          </cell>
          <cell r="O47">
            <v>634</v>
          </cell>
          <cell r="Q47">
            <v>7794</v>
          </cell>
          <cell r="T47">
            <v>3</v>
          </cell>
          <cell r="U47">
            <v>2.7</v>
          </cell>
          <cell r="V47">
            <v>5.8</v>
          </cell>
          <cell r="W47">
            <v>3.1</v>
          </cell>
          <cell r="X47">
            <v>0.1</v>
          </cell>
          <cell r="Y47">
            <v>2.9</v>
          </cell>
          <cell r="AA47">
            <v>4</v>
          </cell>
          <cell r="AB47">
            <v>3</v>
          </cell>
          <cell r="AC47">
            <v>5.7</v>
          </cell>
          <cell r="AD47">
            <v>3.5</v>
          </cell>
          <cell r="AE47">
            <v>1.6</v>
          </cell>
          <cell r="AF47">
            <v>3.4</v>
          </cell>
          <cell r="AI47">
            <v>3805</v>
          </cell>
          <cell r="AJ47">
            <v>1223</v>
          </cell>
          <cell r="AK47">
            <v>194</v>
          </cell>
          <cell r="AL47">
            <v>1417</v>
          </cell>
          <cell r="AM47">
            <v>94</v>
          </cell>
          <cell r="AN47">
            <v>1511</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F47">
            <v>3.7</v>
          </cell>
          <cell r="BG47">
            <v>3.7</v>
          </cell>
          <cell r="BH47">
            <v>6</v>
          </cell>
          <cell r="BI47">
            <v>2.2999999999999998</v>
          </cell>
          <cell r="BJ47">
            <v>-1.5</v>
          </cell>
          <cell r="BK47">
            <v>3</v>
          </cell>
          <cell r="BO47">
            <v>1247</v>
          </cell>
          <cell r="CC47">
            <v>0</v>
          </cell>
          <cell r="CD47">
            <v>0</v>
          </cell>
        </row>
        <row r="48">
          <cell r="D48">
            <v>3984</v>
          </cell>
          <cell r="E48">
            <v>1255</v>
          </cell>
          <cell r="F48">
            <v>201</v>
          </cell>
          <cell r="G48">
            <v>1456</v>
          </cell>
          <cell r="H48">
            <v>96</v>
          </cell>
          <cell r="I48">
            <v>1553</v>
          </cell>
          <cell r="K48">
            <v>275</v>
          </cell>
          <cell r="L48">
            <v>2005</v>
          </cell>
          <cell r="M48">
            <v>1466</v>
          </cell>
          <cell r="N48">
            <v>7455</v>
          </cell>
          <cell r="O48">
            <v>646</v>
          </cell>
          <cell r="Q48">
            <v>8065</v>
          </cell>
          <cell r="T48">
            <v>3.2</v>
          </cell>
          <cell r="U48">
            <v>3.1</v>
          </cell>
          <cell r="V48">
            <v>2.6</v>
          </cell>
          <cell r="W48">
            <v>3.1</v>
          </cell>
          <cell r="X48">
            <v>1.6</v>
          </cell>
          <cell r="Y48">
            <v>3</v>
          </cell>
          <cell r="AA48">
            <v>4.3</v>
          </cell>
          <cell r="AB48">
            <v>3.1</v>
          </cell>
          <cell r="AC48">
            <v>4</v>
          </cell>
          <cell r="AD48">
            <v>3.3</v>
          </cell>
          <cell r="AE48">
            <v>1.8</v>
          </cell>
          <cell r="AF48">
            <v>3.5</v>
          </cell>
          <cell r="AI48">
            <v>4021</v>
          </cell>
          <cell r="AJ48">
            <v>1253</v>
          </cell>
          <cell r="AK48">
            <v>200</v>
          </cell>
          <cell r="AL48">
            <v>1453</v>
          </cell>
          <cell r="AM48">
            <v>96</v>
          </cell>
          <cell r="AN48">
            <v>1549</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F48">
            <v>4</v>
          </cell>
          <cell r="BG48">
            <v>2.7</v>
          </cell>
          <cell r="BH48">
            <v>9.4</v>
          </cell>
          <cell r="BI48">
            <v>5.6</v>
          </cell>
          <cell r="BJ48">
            <v>6.9</v>
          </cell>
          <cell r="BK48">
            <v>5.3</v>
          </cell>
          <cell r="BO48">
            <v>1411</v>
          </cell>
          <cell r="CC48">
            <v>0</v>
          </cell>
          <cell r="CD48">
            <v>0</v>
          </cell>
        </row>
        <row r="49">
          <cell r="D49">
            <v>4103</v>
          </cell>
          <cell r="E49">
            <v>1308</v>
          </cell>
          <cell r="F49">
            <v>200</v>
          </cell>
          <cell r="G49">
            <v>1508</v>
          </cell>
          <cell r="H49">
            <v>102</v>
          </cell>
          <cell r="I49">
            <v>1609</v>
          </cell>
          <cell r="K49">
            <v>283</v>
          </cell>
          <cell r="L49">
            <v>2074</v>
          </cell>
          <cell r="M49">
            <v>1478</v>
          </cell>
          <cell r="N49">
            <v>7655</v>
          </cell>
          <cell r="O49">
            <v>665</v>
          </cell>
          <cell r="Q49">
            <v>8316</v>
          </cell>
          <cell r="T49">
            <v>3</v>
          </cell>
          <cell r="U49">
            <v>4.2</v>
          </cell>
          <cell r="V49">
            <v>-0.7</v>
          </cell>
          <cell r="W49">
            <v>3.5</v>
          </cell>
          <cell r="X49">
            <v>5.9</v>
          </cell>
          <cell r="Y49">
            <v>3.7</v>
          </cell>
          <cell r="AA49">
            <v>3</v>
          </cell>
          <cell r="AB49">
            <v>3.5</v>
          </cell>
          <cell r="AC49">
            <v>0.8</v>
          </cell>
          <cell r="AD49">
            <v>2.7</v>
          </cell>
          <cell r="AE49">
            <v>3</v>
          </cell>
          <cell r="AF49">
            <v>3.1</v>
          </cell>
          <cell r="AI49">
            <v>4105</v>
          </cell>
          <cell r="AJ49">
            <v>1313</v>
          </cell>
          <cell r="AK49">
            <v>202</v>
          </cell>
          <cell r="AL49">
            <v>1515</v>
          </cell>
          <cell r="AM49">
            <v>101</v>
          </cell>
          <cell r="AN49">
            <v>1616</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F49">
            <v>6.6</v>
          </cell>
          <cell r="BG49">
            <v>4.4000000000000004</v>
          </cell>
          <cell r="BH49">
            <v>-6.4</v>
          </cell>
          <cell r="BI49">
            <v>1</v>
          </cell>
          <cell r="BJ49">
            <v>-0.4</v>
          </cell>
          <cell r="BK49">
            <v>1.4</v>
          </cell>
          <cell r="BO49">
            <v>1158</v>
          </cell>
          <cell r="CC49">
            <v>0</v>
          </cell>
          <cell r="CD49">
            <v>0</v>
          </cell>
        </row>
        <row r="50">
          <cell r="D50">
            <v>4214</v>
          </cell>
          <cell r="E50">
            <v>1367</v>
          </cell>
          <cell r="F50">
            <v>200</v>
          </cell>
          <cell r="G50">
            <v>1566</v>
          </cell>
          <cell r="H50">
            <v>112</v>
          </cell>
          <cell r="I50">
            <v>1678</v>
          </cell>
          <cell r="K50">
            <v>289</v>
          </cell>
          <cell r="L50">
            <v>2153</v>
          </cell>
          <cell r="M50">
            <v>1501</v>
          </cell>
          <cell r="N50">
            <v>7868</v>
          </cell>
          <cell r="O50">
            <v>690</v>
          </cell>
          <cell r="Q50">
            <v>8556</v>
          </cell>
          <cell r="T50">
            <v>2.7</v>
          </cell>
          <cell r="U50">
            <v>4.5</v>
          </cell>
          <cell r="V50">
            <v>-0.2</v>
          </cell>
          <cell r="W50">
            <v>3.9</v>
          </cell>
          <cell r="X50">
            <v>10.199999999999999</v>
          </cell>
          <cell r="Y50">
            <v>4.3</v>
          </cell>
          <cell r="AA50">
            <v>2</v>
          </cell>
          <cell r="AB50">
            <v>3.8</v>
          </cell>
          <cell r="AC50">
            <v>1.6</v>
          </cell>
          <cell r="AD50">
            <v>2.8</v>
          </cell>
          <cell r="AE50">
            <v>3.8</v>
          </cell>
          <cell r="AF50">
            <v>2.9</v>
          </cell>
          <cell r="AI50">
            <v>4205</v>
          </cell>
          <cell r="AJ50">
            <v>1352</v>
          </cell>
          <cell r="AK50">
            <v>199</v>
          </cell>
          <cell r="AL50">
            <v>1551</v>
          </cell>
          <cell r="AM50">
            <v>111</v>
          </cell>
          <cell r="AN50">
            <v>1662</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F50">
            <v>-2.5</v>
          </cell>
          <cell r="BG50">
            <v>2.1</v>
          </cell>
          <cell r="BH50">
            <v>2.2999999999999998</v>
          </cell>
          <cell r="BI50">
            <v>2.2999999999999998</v>
          </cell>
          <cell r="BJ50">
            <v>4.3</v>
          </cell>
          <cell r="BK50">
            <v>3.1</v>
          </cell>
          <cell r="BO50">
            <v>1308</v>
          </cell>
          <cell r="CC50">
            <v>0</v>
          </cell>
          <cell r="CD50">
            <v>0</v>
          </cell>
        </row>
        <row r="51">
          <cell r="D51">
            <v>4326</v>
          </cell>
          <cell r="E51">
            <v>1428</v>
          </cell>
          <cell r="F51">
            <v>200</v>
          </cell>
          <cell r="G51">
            <v>1628</v>
          </cell>
          <cell r="H51">
            <v>124</v>
          </cell>
          <cell r="I51">
            <v>1753</v>
          </cell>
          <cell r="K51">
            <v>297</v>
          </cell>
          <cell r="L51">
            <v>2240</v>
          </cell>
          <cell r="M51">
            <v>1543</v>
          </cell>
          <cell r="N51">
            <v>8108</v>
          </cell>
          <cell r="O51">
            <v>713</v>
          </cell>
          <cell r="Q51">
            <v>8798</v>
          </cell>
          <cell r="T51">
            <v>2.7</v>
          </cell>
          <cell r="U51">
            <v>4.5</v>
          </cell>
          <cell r="V51">
            <v>0.3</v>
          </cell>
          <cell r="W51">
            <v>4</v>
          </cell>
          <cell r="X51">
            <v>10.8</v>
          </cell>
          <cell r="Y51">
            <v>4.4000000000000004</v>
          </cell>
          <cell r="AA51">
            <v>2.8</v>
          </cell>
          <cell r="AB51">
            <v>4</v>
          </cell>
          <cell r="AC51">
            <v>2.8</v>
          </cell>
          <cell r="AD51">
            <v>3.1</v>
          </cell>
          <cell r="AE51">
            <v>3.3</v>
          </cell>
          <cell r="AF51">
            <v>2.8</v>
          </cell>
          <cell r="AI51">
            <v>4328</v>
          </cell>
          <cell r="AJ51">
            <v>1444</v>
          </cell>
          <cell r="AK51">
            <v>197</v>
          </cell>
          <cell r="AL51">
            <v>1641</v>
          </cell>
          <cell r="AM51">
            <v>126</v>
          </cell>
          <cell r="AN51">
            <v>1767</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F51">
            <v>3.7</v>
          </cell>
          <cell r="BG51">
            <v>5.6</v>
          </cell>
          <cell r="BH51">
            <v>7.2</v>
          </cell>
          <cell r="BI51">
            <v>4.5</v>
          </cell>
          <cell r="BJ51">
            <v>4.7</v>
          </cell>
          <cell r="BK51">
            <v>3.6</v>
          </cell>
          <cell r="BO51">
            <v>1476</v>
          </cell>
          <cell r="CC51">
            <v>0</v>
          </cell>
          <cell r="CD51">
            <v>0</v>
          </cell>
        </row>
        <row r="52">
          <cell r="D52">
            <v>4467</v>
          </cell>
          <cell r="E52">
            <v>1490</v>
          </cell>
          <cell r="F52">
            <v>203</v>
          </cell>
          <cell r="G52">
            <v>1693</v>
          </cell>
          <cell r="H52">
            <v>135</v>
          </cell>
          <cell r="I52">
            <v>1828</v>
          </cell>
          <cell r="K52">
            <v>310</v>
          </cell>
          <cell r="L52">
            <v>2332</v>
          </cell>
          <cell r="M52">
            <v>1601</v>
          </cell>
          <cell r="N52">
            <v>8400</v>
          </cell>
          <cell r="O52">
            <v>731</v>
          </cell>
          <cell r="Q52">
            <v>9070</v>
          </cell>
          <cell r="T52">
            <v>3.2</v>
          </cell>
          <cell r="U52">
            <v>4.3</v>
          </cell>
          <cell r="V52">
            <v>1.3</v>
          </cell>
          <cell r="W52">
            <v>4</v>
          </cell>
          <cell r="X52">
            <v>8.5</v>
          </cell>
          <cell r="Y52">
            <v>4.3</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F52">
            <v>6</v>
          </cell>
          <cell r="BG52">
            <v>3.7</v>
          </cell>
          <cell r="BH52">
            <v>2.1</v>
          </cell>
          <cell r="BI52">
            <v>2.9</v>
          </cell>
          <cell r="BJ52">
            <v>2.8</v>
          </cell>
          <cell r="BK52">
            <v>2.5</v>
          </cell>
          <cell r="BO52">
            <v>1687</v>
          </cell>
          <cell r="CC52">
            <v>0</v>
          </cell>
          <cell r="CD52">
            <v>0</v>
          </cell>
        </row>
        <row r="53">
          <cell r="D53">
            <v>4603</v>
          </cell>
          <cell r="E53">
            <v>1548</v>
          </cell>
          <cell r="F53">
            <v>207</v>
          </cell>
          <cell r="G53">
            <v>1755</v>
          </cell>
          <cell r="H53">
            <v>142</v>
          </cell>
          <cell r="I53">
            <v>1897</v>
          </cell>
          <cell r="K53">
            <v>327</v>
          </cell>
          <cell r="L53">
            <v>2423</v>
          </cell>
          <cell r="M53">
            <v>1623</v>
          </cell>
          <cell r="N53">
            <v>8649</v>
          </cell>
          <cell r="O53">
            <v>743</v>
          </cell>
          <cell r="Q53">
            <v>9339</v>
          </cell>
          <cell r="T53">
            <v>3</v>
          </cell>
          <cell r="U53">
            <v>3.9</v>
          </cell>
          <cell r="V53">
            <v>2.2000000000000002</v>
          </cell>
          <cell r="W53">
            <v>3.7</v>
          </cell>
          <cell r="X53">
            <v>5.3</v>
          </cell>
          <cell r="Y53">
            <v>3.8</v>
          </cell>
          <cell r="AA53">
            <v>5.3</v>
          </cell>
          <cell r="AB53">
            <v>3.9</v>
          </cell>
          <cell r="AC53">
            <v>1.3</v>
          </cell>
          <cell r="AD53">
            <v>3</v>
          </cell>
          <cell r="AE53">
            <v>1.5</v>
          </cell>
          <cell r="AF53">
            <v>3</v>
          </cell>
          <cell r="AI53">
            <v>4627</v>
          </cell>
          <cell r="AJ53">
            <v>1531</v>
          </cell>
          <cell r="AK53">
            <v>206</v>
          </cell>
          <cell r="AL53">
            <v>1738</v>
          </cell>
          <cell r="AM53">
            <v>142</v>
          </cell>
          <cell r="AN53">
            <v>1880</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F53">
            <v>4.9000000000000004</v>
          </cell>
          <cell r="BG53">
            <v>3.1</v>
          </cell>
          <cell r="BH53">
            <v>-2</v>
          </cell>
          <cell r="BI53">
            <v>2.6</v>
          </cell>
          <cell r="BJ53">
            <v>-1.1000000000000001</v>
          </cell>
          <cell r="BK53">
            <v>2.5</v>
          </cell>
          <cell r="BO53">
            <v>1346</v>
          </cell>
          <cell r="CC53">
            <v>0</v>
          </cell>
          <cell r="CD53">
            <v>1</v>
          </cell>
        </row>
        <row r="54">
          <cell r="D54">
            <v>4726</v>
          </cell>
          <cell r="E54">
            <v>1582</v>
          </cell>
          <cell r="F54">
            <v>211</v>
          </cell>
          <cell r="G54">
            <v>1793</v>
          </cell>
          <cell r="H54">
            <v>147</v>
          </cell>
          <cell r="I54">
            <v>1940</v>
          </cell>
          <cell r="K54">
            <v>340</v>
          </cell>
          <cell r="L54">
            <v>2484</v>
          </cell>
          <cell r="M54">
            <v>1610</v>
          </cell>
          <cell r="N54">
            <v>8821</v>
          </cell>
          <cell r="O54">
            <v>750</v>
          </cell>
          <cell r="Q54">
            <v>9553</v>
          </cell>
          <cell r="T54">
            <v>2.7</v>
          </cell>
          <cell r="U54">
            <v>2.2000000000000002</v>
          </cell>
          <cell r="V54">
            <v>1.9</v>
          </cell>
          <cell r="W54">
            <v>2.1</v>
          </cell>
          <cell r="X54">
            <v>3.4</v>
          </cell>
          <cell r="Y54">
            <v>2.2000000000000002</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F54">
            <v>3.6</v>
          </cell>
          <cell r="BG54">
            <v>4.2</v>
          </cell>
          <cell r="BH54">
            <v>6.7</v>
          </cell>
          <cell r="BI54">
            <v>3.8</v>
          </cell>
          <cell r="BJ54">
            <v>3.9</v>
          </cell>
          <cell r="BK54">
            <v>3.9</v>
          </cell>
          <cell r="BO54">
            <v>1542</v>
          </cell>
          <cell r="CC54">
            <v>0</v>
          </cell>
          <cell r="CD54">
            <v>0</v>
          </cell>
        </row>
        <row r="55">
          <cell r="D55">
            <v>4880</v>
          </cell>
          <cell r="E55">
            <v>1586</v>
          </cell>
          <cell r="F55">
            <v>215</v>
          </cell>
          <cell r="G55">
            <v>1801</v>
          </cell>
          <cell r="H55">
            <v>151</v>
          </cell>
          <cell r="I55">
            <v>1952</v>
          </cell>
          <cell r="K55">
            <v>351</v>
          </cell>
          <cell r="L55">
            <v>2513</v>
          </cell>
          <cell r="M55">
            <v>1577</v>
          </cell>
          <cell r="N55">
            <v>8970</v>
          </cell>
          <cell r="O55">
            <v>760</v>
          </cell>
          <cell r="Q55">
            <v>9732</v>
          </cell>
          <cell r="T55">
            <v>3.2</v>
          </cell>
          <cell r="U55">
            <v>0.3</v>
          </cell>
          <cell r="V55">
            <v>2</v>
          </cell>
          <cell r="W55">
            <v>0.5</v>
          </cell>
          <cell r="X55">
            <v>2.8</v>
          </cell>
          <cell r="Y55">
            <v>0.6</v>
          </cell>
          <cell r="AA55">
            <v>3.2</v>
          </cell>
          <cell r="AB55">
            <v>1.2</v>
          </cell>
          <cell r="AC55">
            <v>-2.1</v>
          </cell>
          <cell r="AD55">
            <v>1.7</v>
          </cell>
          <cell r="AE55">
            <v>1.4</v>
          </cell>
          <cell r="AF55">
            <v>1.9</v>
          </cell>
          <cell r="AI55">
            <v>4837</v>
          </cell>
          <cell r="AJ55">
            <v>1593</v>
          </cell>
          <cell r="AK55">
            <v>218</v>
          </cell>
          <cell r="AL55">
            <v>1812</v>
          </cell>
          <cell r="AM55">
            <v>150</v>
          </cell>
          <cell r="AN55">
            <v>1962</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F55">
            <v>4.4000000000000004</v>
          </cell>
          <cell r="BG55">
            <v>0.8</v>
          </cell>
          <cell r="BH55">
            <v>-9.1999999999999993</v>
          </cell>
          <cell r="BI55">
            <v>-0.5</v>
          </cell>
          <cell r="BJ55">
            <v>0.6</v>
          </cell>
          <cell r="BK55">
            <v>0.8</v>
          </cell>
          <cell r="BO55">
            <v>1631</v>
          </cell>
          <cell r="CC55">
            <v>0</v>
          </cell>
          <cell r="CD55">
            <v>0</v>
          </cell>
        </row>
        <row r="56">
          <cell r="D56">
            <v>5087</v>
          </cell>
          <cell r="E56">
            <v>1576</v>
          </cell>
          <cell r="F56">
            <v>213</v>
          </cell>
          <cell r="G56">
            <v>1789</v>
          </cell>
          <cell r="H56">
            <v>155</v>
          </cell>
          <cell r="I56">
            <v>1944</v>
          </cell>
          <cell r="K56">
            <v>367</v>
          </cell>
          <cell r="L56">
            <v>2526</v>
          </cell>
          <cell r="M56">
            <v>1549</v>
          </cell>
          <cell r="N56">
            <v>9162</v>
          </cell>
          <cell r="O56">
            <v>776</v>
          </cell>
          <cell r="Q56">
            <v>9923</v>
          </cell>
          <cell r="T56">
            <v>4.2</v>
          </cell>
          <cell r="U56">
            <v>-0.6</v>
          </cell>
          <cell r="V56">
            <v>-1</v>
          </cell>
          <cell r="W56">
            <v>-0.7</v>
          </cell>
          <cell r="X56">
            <v>2.6</v>
          </cell>
          <cell r="Y56">
            <v>-0.4</v>
          </cell>
          <cell r="AA56">
            <v>4.5</v>
          </cell>
          <cell r="AB56">
            <v>0.5</v>
          </cell>
          <cell r="AC56">
            <v>-1.8</v>
          </cell>
          <cell r="AD56">
            <v>2.1</v>
          </cell>
          <cell r="AE56">
            <v>2.1</v>
          </cell>
          <cell r="AF56">
            <v>2</v>
          </cell>
          <cell r="AI56">
            <v>5068</v>
          </cell>
          <cell r="AJ56">
            <v>1555</v>
          </cell>
          <cell r="AK56">
            <v>213</v>
          </cell>
          <cell r="AL56">
            <v>1768</v>
          </cell>
          <cell r="AM56">
            <v>155</v>
          </cell>
          <cell r="AN56">
            <v>1923</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F56">
            <v>1.8</v>
          </cell>
          <cell r="BG56">
            <v>-1.1000000000000001</v>
          </cell>
          <cell r="BH56">
            <v>2.2000000000000002</v>
          </cell>
          <cell r="BI56">
            <v>2.7</v>
          </cell>
          <cell r="BJ56">
            <v>0.1</v>
          </cell>
          <cell r="BK56">
            <v>0.9</v>
          </cell>
          <cell r="BO56">
            <v>1779</v>
          </cell>
          <cell r="CC56">
            <v>0</v>
          </cell>
          <cell r="CD56">
            <v>0</v>
          </cell>
        </row>
        <row r="57">
          <cell r="D57">
            <v>5320</v>
          </cell>
          <cell r="E57">
            <v>1588</v>
          </cell>
          <cell r="F57">
            <v>213</v>
          </cell>
          <cell r="G57">
            <v>1800</v>
          </cell>
          <cell r="H57">
            <v>158</v>
          </cell>
          <cell r="I57">
            <v>1958</v>
          </cell>
          <cell r="K57">
            <v>387</v>
          </cell>
          <cell r="L57">
            <v>2567</v>
          </cell>
          <cell r="M57">
            <v>1565</v>
          </cell>
          <cell r="N57">
            <v>9451</v>
          </cell>
          <cell r="O57">
            <v>798</v>
          </cell>
          <cell r="Q57">
            <v>10209</v>
          </cell>
          <cell r="T57">
            <v>4.5999999999999996</v>
          </cell>
          <cell r="U57">
            <v>0.7</v>
          </cell>
          <cell r="V57">
            <v>-0.1</v>
          </cell>
          <cell r="W57">
            <v>0.6</v>
          </cell>
          <cell r="X57">
            <v>2.1</v>
          </cell>
          <cell r="Y57">
            <v>0.8</v>
          </cell>
          <cell r="AA57">
            <v>5.4</v>
          </cell>
          <cell r="AB57">
            <v>1.6</v>
          </cell>
          <cell r="AC57">
            <v>1</v>
          </cell>
          <cell r="AD57">
            <v>3.2</v>
          </cell>
          <cell r="AE57">
            <v>2.8</v>
          </cell>
          <cell r="AF57">
            <v>2.9</v>
          </cell>
          <cell r="AI57">
            <v>5365</v>
          </cell>
          <cell r="AJ57">
            <v>1583</v>
          </cell>
          <cell r="AK57">
            <v>219</v>
          </cell>
          <cell r="AL57">
            <v>1802</v>
          </cell>
          <cell r="AM57">
            <v>158</v>
          </cell>
          <cell r="AN57">
            <v>1960</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F57">
            <v>6.5</v>
          </cell>
          <cell r="BG57">
            <v>2.7</v>
          </cell>
          <cell r="BH57">
            <v>-1.3</v>
          </cell>
          <cell r="BI57">
            <v>3.8</v>
          </cell>
          <cell r="BJ57">
            <v>5.4</v>
          </cell>
          <cell r="BK57">
            <v>4.5999999999999996</v>
          </cell>
          <cell r="BO57">
            <v>1388</v>
          </cell>
          <cell r="CC57">
            <v>0</v>
          </cell>
          <cell r="CD57">
            <v>0</v>
          </cell>
        </row>
        <row r="58">
          <cell r="D58">
            <v>5502</v>
          </cell>
          <cell r="E58">
            <v>1637</v>
          </cell>
          <cell r="F58">
            <v>221</v>
          </cell>
          <cell r="G58">
            <v>1857</v>
          </cell>
          <cell r="H58">
            <v>160</v>
          </cell>
          <cell r="I58">
            <v>2017</v>
          </cell>
          <cell r="K58">
            <v>405</v>
          </cell>
          <cell r="L58">
            <v>2649</v>
          </cell>
          <cell r="M58">
            <v>1627</v>
          </cell>
          <cell r="N58">
            <v>9778</v>
          </cell>
          <cell r="O58">
            <v>818</v>
          </cell>
          <cell r="Q58">
            <v>10544</v>
          </cell>
          <cell r="T58">
            <v>3.4</v>
          </cell>
          <cell r="U58">
            <v>3.1</v>
          </cell>
          <cell r="V58">
            <v>3.6</v>
          </cell>
          <cell r="W58">
            <v>3.2</v>
          </cell>
          <cell r="X58">
            <v>1.1000000000000001</v>
          </cell>
          <cell r="Y58">
            <v>3</v>
          </cell>
          <cell r="AA58">
            <v>4.7</v>
          </cell>
          <cell r="AB58">
            <v>3.2</v>
          </cell>
          <cell r="AC58">
            <v>4</v>
          </cell>
          <cell r="AD58">
            <v>3.5</v>
          </cell>
          <cell r="AE58">
            <v>2.5</v>
          </cell>
          <cell r="AF58">
            <v>3.3</v>
          </cell>
          <cell r="AI58">
            <v>5501</v>
          </cell>
          <cell r="AJ58">
            <v>1633</v>
          </cell>
          <cell r="AK58">
            <v>199</v>
          </cell>
          <cell r="AL58">
            <v>1832</v>
          </cell>
          <cell r="AM58">
            <v>161</v>
          </cell>
          <cell r="AN58">
            <v>1993</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F58">
            <v>8.4</v>
          </cell>
          <cell r="BG58">
            <v>2.8</v>
          </cell>
          <cell r="BH58">
            <v>5.8</v>
          </cell>
          <cell r="BI58">
            <v>3.1</v>
          </cell>
          <cell r="BJ58">
            <v>2.1</v>
          </cell>
          <cell r="BK58">
            <v>2.2000000000000002</v>
          </cell>
          <cell r="BO58">
            <v>1555</v>
          </cell>
          <cell r="CC58">
            <v>0</v>
          </cell>
          <cell r="CD58">
            <v>0</v>
          </cell>
        </row>
        <row r="59">
          <cell r="D59">
            <v>5614</v>
          </cell>
          <cell r="E59">
            <v>1677</v>
          </cell>
          <cell r="F59">
            <v>235</v>
          </cell>
          <cell r="G59">
            <v>1911</v>
          </cell>
          <cell r="H59">
            <v>161</v>
          </cell>
          <cell r="I59">
            <v>2072</v>
          </cell>
          <cell r="K59">
            <v>417</v>
          </cell>
          <cell r="L59">
            <v>2723</v>
          </cell>
          <cell r="M59">
            <v>1677</v>
          </cell>
          <cell r="N59">
            <v>10014</v>
          </cell>
          <cell r="O59">
            <v>834</v>
          </cell>
          <cell r="Q59">
            <v>10787</v>
          </cell>
          <cell r="T59">
            <v>2</v>
          </cell>
          <cell r="U59">
            <v>2.4</v>
          </cell>
          <cell r="V59">
            <v>6.3</v>
          </cell>
          <cell r="W59">
            <v>2.9</v>
          </cell>
          <cell r="X59">
            <v>0.6</v>
          </cell>
          <cell r="Y59">
            <v>2.7</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F59">
            <v>-1.3</v>
          </cell>
          <cell r="BG59">
            <v>4.3</v>
          </cell>
          <cell r="BH59">
            <v>3.9</v>
          </cell>
          <cell r="BI59">
            <v>3.1</v>
          </cell>
          <cell r="BJ59">
            <v>2.2000000000000002</v>
          </cell>
          <cell r="BK59">
            <v>3.8</v>
          </cell>
          <cell r="BO59">
            <v>1729</v>
          </cell>
          <cell r="CC59">
            <v>0</v>
          </cell>
          <cell r="CD59">
            <v>0</v>
          </cell>
        </row>
        <row r="60">
          <cell r="D60">
            <v>5718</v>
          </cell>
          <cell r="E60">
            <v>1689</v>
          </cell>
          <cell r="F60">
            <v>245</v>
          </cell>
          <cell r="G60">
            <v>1935</v>
          </cell>
          <cell r="H60">
            <v>163</v>
          </cell>
          <cell r="I60">
            <v>2097</v>
          </cell>
          <cell r="K60">
            <v>429</v>
          </cell>
          <cell r="L60">
            <v>2766</v>
          </cell>
          <cell r="M60">
            <v>1707</v>
          </cell>
          <cell r="N60">
            <v>10191</v>
          </cell>
          <cell r="O60">
            <v>864</v>
          </cell>
          <cell r="Q60">
            <v>10967</v>
          </cell>
          <cell r="T60">
            <v>1.8</v>
          </cell>
          <cell r="U60">
            <v>0.8</v>
          </cell>
          <cell r="V60">
            <v>4.5999999999999996</v>
          </cell>
          <cell r="W60">
            <v>1.2</v>
          </cell>
          <cell r="X60">
            <v>1.2</v>
          </cell>
          <cell r="Y60">
            <v>1.2</v>
          </cell>
          <cell r="AA60">
            <v>2.8</v>
          </cell>
          <cell r="AB60">
            <v>1.6</v>
          </cell>
          <cell r="AC60">
            <v>1.8</v>
          </cell>
          <cell r="AD60">
            <v>1.8</v>
          </cell>
          <cell r="AE60">
            <v>3.6</v>
          </cell>
          <cell r="AF60">
            <v>1.7</v>
          </cell>
          <cell r="AI60">
            <v>5685</v>
          </cell>
          <cell r="AJ60">
            <v>1713</v>
          </cell>
          <cell r="AK60">
            <v>239</v>
          </cell>
          <cell r="AL60">
            <v>1952</v>
          </cell>
          <cell r="AM60">
            <v>163</v>
          </cell>
          <cell r="AN60">
            <v>2115</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F60">
            <v>4.2</v>
          </cell>
          <cell r="BG60">
            <v>1.2</v>
          </cell>
          <cell r="BH60">
            <v>0.9</v>
          </cell>
          <cell r="BI60">
            <v>1.1000000000000001</v>
          </cell>
          <cell r="BJ60">
            <v>0</v>
          </cell>
          <cell r="BK60">
            <v>0.1</v>
          </cell>
          <cell r="BO60">
            <v>1979</v>
          </cell>
          <cell r="CC60">
            <v>0</v>
          </cell>
          <cell r="CD60">
            <v>0</v>
          </cell>
        </row>
        <row r="61">
          <cell r="D61">
            <v>5851</v>
          </cell>
          <cell r="E61">
            <v>1692</v>
          </cell>
          <cell r="F61">
            <v>252</v>
          </cell>
          <cell r="G61">
            <v>1944</v>
          </cell>
          <cell r="H61">
            <v>168</v>
          </cell>
          <cell r="I61">
            <v>2112</v>
          </cell>
          <cell r="K61">
            <v>445</v>
          </cell>
          <cell r="L61">
            <v>2804</v>
          </cell>
          <cell r="M61">
            <v>1720</v>
          </cell>
          <cell r="N61">
            <v>10375</v>
          </cell>
          <cell r="O61">
            <v>904</v>
          </cell>
          <cell r="Q61">
            <v>11170</v>
          </cell>
          <cell r="T61">
            <v>2.2999999999999998</v>
          </cell>
          <cell r="U61">
            <v>0.2</v>
          </cell>
          <cell r="V61">
            <v>2.8</v>
          </cell>
          <cell r="W61">
            <v>0.5</v>
          </cell>
          <cell r="X61">
            <v>3.3</v>
          </cell>
          <cell r="Y61">
            <v>0.7</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F61">
            <v>3.5</v>
          </cell>
          <cell r="BG61">
            <v>-0.8</v>
          </cell>
          <cell r="BH61">
            <v>-0.4</v>
          </cell>
          <cell r="BI61">
            <v>1.4</v>
          </cell>
          <cell r="BJ61">
            <v>8.5</v>
          </cell>
          <cell r="BK61">
            <v>1.7</v>
          </cell>
          <cell r="BO61">
            <v>1442</v>
          </cell>
          <cell r="CC61">
            <v>0</v>
          </cell>
          <cell r="CD61">
            <v>0</v>
          </cell>
        </row>
        <row r="62">
          <cell r="D62">
            <v>6002</v>
          </cell>
          <cell r="E62">
            <v>1716</v>
          </cell>
          <cell r="F62">
            <v>261</v>
          </cell>
          <cell r="G62">
            <v>1977</v>
          </cell>
          <cell r="H62">
            <v>177</v>
          </cell>
          <cell r="I62">
            <v>2154</v>
          </cell>
          <cell r="K62">
            <v>463</v>
          </cell>
          <cell r="L62">
            <v>2872</v>
          </cell>
          <cell r="M62">
            <v>1738</v>
          </cell>
          <cell r="N62">
            <v>10612</v>
          </cell>
          <cell r="O62">
            <v>941</v>
          </cell>
          <cell r="Q62">
            <v>11415</v>
          </cell>
          <cell r="T62">
            <v>2.6</v>
          </cell>
          <cell r="U62">
            <v>1.4</v>
          </cell>
          <cell r="V62">
            <v>3.5</v>
          </cell>
          <cell r="W62">
            <v>1.7</v>
          </cell>
          <cell r="X62">
            <v>5.6</v>
          </cell>
          <cell r="Y62">
            <v>2</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F62">
            <v>5.7</v>
          </cell>
          <cell r="BG62">
            <v>4.8</v>
          </cell>
          <cell r="BH62">
            <v>2.9</v>
          </cell>
          <cell r="BI62">
            <v>3.4</v>
          </cell>
          <cell r="BJ62">
            <v>6.1</v>
          </cell>
          <cell r="BK62">
            <v>3.9</v>
          </cell>
          <cell r="BO62">
            <v>1648</v>
          </cell>
          <cell r="CC62">
            <v>0</v>
          </cell>
          <cell r="CD62">
            <v>0</v>
          </cell>
        </row>
        <row r="63">
          <cell r="D63">
            <v>6159</v>
          </cell>
          <cell r="E63">
            <v>1791</v>
          </cell>
          <cell r="F63">
            <v>273</v>
          </cell>
          <cell r="G63">
            <v>2065</v>
          </cell>
          <cell r="H63">
            <v>188</v>
          </cell>
          <cell r="I63">
            <v>2253</v>
          </cell>
          <cell r="K63">
            <v>479</v>
          </cell>
          <cell r="L63">
            <v>2994</v>
          </cell>
          <cell r="M63">
            <v>1798</v>
          </cell>
          <cell r="N63">
            <v>10951</v>
          </cell>
          <cell r="O63">
            <v>970</v>
          </cell>
          <cell r="Q63">
            <v>11734</v>
          </cell>
          <cell r="T63">
            <v>2.6</v>
          </cell>
          <cell r="U63">
            <v>4.4000000000000004</v>
          </cell>
          <cell r="V63">
            <v>4.8</v>
          </cell>
          <cell r="W63">
            <v>4.5</v>
          </cell>
          <cell r="X63">
            <v>6.2</v>
          </cell>
          <cell r="Y63">
            <v>4.5999999999999996</v>
          </cell>
          <cell r="AA63">
            <v>3.3</v>
          </cell>
          <cell r="AB63">
            <v>4.3</v>
          </cell>
          <cell r="AC63">
            <v>3.4</v>
          </cell>
          <cell r="AD63">
            <v>3.2</v>
          </cell>
          <cell r="AE63">
            <v>3.2</v>
          </cell>
          <cell r="AF63">
            <v>2.8</v>
          </cell>
          <cell r="AI63">
            <v>6157</v>
          </cell>
          <cell r="AJ63">
            <v>1773</v>
          </cell>
          <cell r="AK63">
            <v>279</v>
          </cell>
          <cell r="AL63">
            <v>2052</v>
          </cell>
          <cell r="AM63">
            <v>190</v>
          </cell>
          <cell r="AN63">
            <v>2242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F63">
            <v>1.5</v>
          </cell>
          <cell r="BG63">
            <v>3</v>
          </cell>
          <cell r="BH63">
            <v>2.1</v>
          </cell>
          <cell r="BI63">
            <v>2.4</v>
          </cell>
          <cell r="BJ63">
            <v>-3.2</v>
          </cell>
          <cell r="BK63">
            <v>1.4</v>
          </cell>
          <cell r="BO63">
            <v>1807</v>
          </cell>
          <cell r="CC63">
            <v>0</v>
          </cell>
          <cell r="CD63">
            <v>0</v>
          </cell>
        </row>
        <row r="64">
          <cell r="D64">
            <v>6350</v>
          </cell>
          <cell r="E64">
            <v>1895</v>
          </cell>
          <cell r="F64">
            <v>282</v>
          </cell>
          <cell r="G64">
            <v>2177</v>
          </cell>
          <cell r="H64">
            <v>198</v>
          </cell>
          <cell r="I64">
            <v>2375</v>
          </cell>
          <cell r="K64">
            <v>494</v>
          </cell>
          <cell r="L64">
            <v>3139</v>
          </cell>
          <cell r="M64">
            <v>1863</v>
          </cell>
          <cell r="N64">
            <v>11353</v>
          </cell>
          <cell r="O64">
            <v>985</v>
          </cell>
          <cell r="Q64">
            <v>12124</v>
          </cell>
          <cell r="T64">
            <v>3.1</v>
          </cell>
          <cell r="U64">
            <v>5.8</v>
          </cell>
          <cell r="V64">
            <v>3</v>
          </cell>
          <cell r="W64">
            <v>5.4</v>
          </cell>
          <cell r="X64">
            <v>5.2</v>
          </cell>
          <cell r="Y64">
            <v>5.4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F64">
            <v>4.5</v>
          </cell>
          <cell r="BG64">
            <v>5.3</v>
          </cell>
          <cell r="BH64">
            <v>3.5</v>
          </cell>
          <cell r="BI64">
            <v>3.7</v>
          </cell>
          <cell r="BJ64">
            <v>7.7</v>
          </cell>
          <cell r="BK64">
            <v>3.3</v>
          </cell>
          <cell r="BO64">
            <v>2205</v>
          </cell>
          <cell r="CC64">
            <v>0</v>
          </cell>
          <cell r="CD64">
            <v>0</v>
          </cell>
        </row>
        <row r="65">
          <cell r="D65">
            <v>6612</v>
          </cell>
          <cell r="E65">
            <v>2014</v>
          </cell>
          <cell r="F65">
            <v>287</v>
          </cell>
          <cell r="G65">
            <v>2301</v>
          </cell>
          <cell r="H65">
            <v>202</v>
          </cell>
          <cell r="I65">
            <v>2503</v>
          </cell>
          <cell r="K65">
            <v>511</v>
          </cell>
          <cell r="L65">
            <v>3294</v>
          </cell>
          <cell r="M65">
            <v>1985</v>
          </cell>
          <cell r="N65">
            <v>11892</v>
          </cell>
          <cell r="O65">
            <v>1002</v>
          </cell>
          <cell r="Q65">
            <v>12635</v>
          </cell>
          <cell r="T65">
            <v>4.0999999999999996</v>
          </cell>
          <cell r="U65">
            <v>6.3</v>
          </cell>
          <cell r="V65">
            <v>1.9</v>
          </cell>
          <cell r="W65">
            <v>5.7</v>
          </cell>
          <cell r="X65">
            <v>2.1</v>
          </cell>
          <cell r="Y65">
            <v>5.4</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F65">
            <v>2.2000000000000002</v>
          </cell>
          <cell r="BG65">
            <v>5.5</v>
          </cell>
          <cell r="BH65">
            <v>10.3</v>
          </cell>
          <cell r="BI65">
            <v>5.4</v>
          </cell>
          <cell r="BJ65">
            <v>0.8</v>
          </cell>
          <cell r="BK65">
            <v>5</v>
          </cell>
          <cell r="BO65">
            <v>1770</v>
          </cell>
          <cell r="CC65">
            <v>0</v>
          </cell>
          <cell r="CD65">
            <v>1</v>
          </cell>
        </row>
        <row r="66">
          <cell r="D66">
            <v>6932</v>
          </cell>
          <cell r="E66">
            <v>2124</v>
          </cell>
          <cell r="F66">
            <v>286</v>
          </cell>
          <cell r="G66">
            <v>2410</v>
          </cell>
          <cell r="H66">
            <v>200</v>
          </cell>
          <cell r="I66">
            <v>2610</v>
          </cell>
          <cell r="K66">
            <v>532</v>
          </cell>
          <cell r="L66">
            <v>3431</v>
          </cell>
          <cell r="M66">
            <v>2175</v>
          </cell>
          <cell r="N66">
            <v>12539</v>
          </cell>
          <cell r="O66">
            <v>1047</v>
          </cell>
          <cell r="Q66">
            <v>13312</v>
          </cell>
          <cell r="T66">
            <v>4.8</v>
          </cell>
          <cell r="U66">
            <v>5.4</v>
          </cell>
          <cell r="V66">
            <v>-0.3</v>
          </cell>
          <cell r="W66">
            <v>4.7</v>
          </cell>
          <cell r="X66">
            <v>-1.1000000000000001</v>
          </cell>
          <cell r="Y66">
            <v>4.3</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F66">
            <v>5</v>
          </cell>
          <cell r="BG66">
            <v>2.8</v>
          </cell>
          <cell r="BH66">
            <v>-1.5</v>
          </cell>
          <cell r="BI66">
            <v>3.8</v>
          </cell>
          <cell r="BJ66">
            <v>-0.8</v>
          </cell>
          <cell r="BK66">
            <v>4.7</v>
          </cell>
          <cell r="BO66">
            <v>1971</v>
          </cell>
          <cell r="CC66">
            <v>0</v>
          </cell>
          <cell r="CD66">
            <v>0</v>
          </cell>
        </row>
        <row r="67">
          <cell r="D67">
            <v>7290</v>
          </cell>
          <cell r="E67">
            <v>2205</v>
          </cell>
          <cell r="F67">
            <v>284</v>
          </cell>
          <cell r="G67">
            <v>2488</v>
          </cell>
          <cell r="H67">
            <v>196</v>
          </cell>
          <cell r="I67">
            <v>2684</v>
          </cell>
          <cell r="K67">
            <v>553</v>
          </cell>
          <cell r="L67">
            <v>3536</v>
          </cell>
          <cell r="M67">
            <v>2328</v>
          </cell>
          <cell r="N67">
            <v>13155</v>
          </cell>
          <cell r="O67">
            <v>1122</v>
          </cell>
          <cell r="Q67">
            <v>14092</v>
          </cell>
          <cell r="T67">
            <v>5.2</v>
          </cell>
          <cell r="U67">
            <v>3.8</v>
          </cell>
          <cell r="V67">
            <v>-0.8</v>
          </cell>
          <cell r="W67">
            <v>3.3</v>
          </cell>
          <cell r="X67">
            <v>-2.2999999999999998</v>
          </cell>
          <cell r="Y67">
            <v>2.8</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F67">
            <v>3.4</v>
          </cell>
          <cell r="BG67">
            <v>5.0999999999999996</v>
          </cell>
          <cell r="BH67">
            <v>24.4</v>
          </cell>
          <cell r="BI67">
            <v>7.8</v>
          </cell>
          <cell r="BJ67">
            <v>11.7</v>
          </cell>
          <cell r="BK67">
            <v>5.6</v>
          </cell>
          <cell r="BO67">
            <v>2278</v>
          </cell>
          <cell r="CC67">
            <v>0</v>
          </cell>
          <cell r="CD67">
            <v>0</v>
          </cell>
        </row>
        <row r="68">
          <cell r="D68">
            <v>7659</v>
          </cell>
          <cell r="E68">
            <v>2194</v>
          </cell>
          <cell r="F68">
            <v>288</v>
          </cell>
          <cell r="G68">
            <v>2482</v>
          </cell>
          <cell r="H68">
            <v>194</v>
          </cell>
          <cell r="I68">
            <v>2675</v>
          </cell>
          <cell r="K68">
            <v>575</v>
          </cell>
          <cell r="L68">
            <v>3563</v>
          </cell>
          <cell r="M68">
            <v>2436</v>
          </cell>
          <cell r="N68">
            <v>13658</v>
          </cell>
          <cell r="O68">
            <v>1208</v>
          </cell>
          <cell r="Q68">
            <v>14805</v>
          </cell>
          <cell r="T68">
            <v>5.0999999999999996</v>
          </cell>
          <cell r="U68">
            <v>-0.5</v>
          </cell>
          <cell r="V68">
            <v>1.5</v>
          </cell>
          <cell r="W68">
            <v>-0.3</v>
          </cell>
          <cell r="X68">
            <v>-0.8</v>
          </cell>
          <cell r="Y68">
            <v>-0.3</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F68">
            <v>5.2</v>
          </cell>
          <cell r="BG68">
            <v>-1.2</v>
          </cell>
          <cell r="BH68">
            <v>-3.5</v>
          </cell>
          <cell r="BI68">
            <v>1.9</v>
          </cell>
          <cell r="BJ68">
            <v>10.3</v>
          </cell>
          <cell r="BK68">
            <v>6.6</v>
          </cell>
          <cell r="BO68">
            <v>2565</v>
          </cell>
          <cell r="CC68">
            <v>0</v>
          </cell>
          <cell r="CD68">
            <v>0</v>
          </cell>
        </row>
        <row r="69">
          <cell r="D69">
            <v>8149</v>
          </cell>
          <cell r="E69">
            <v>2092</v>
          </cell>
          <cell r="F69">
            <v>291</v>
          </cell>
          <cell r="G69">
            <v>2383</v>
          </cell>
          <cell r="H69">
            <v>201</v>
          </cell>
          <cell r="I69">
            <v>2585</v>
          </cell>
          <cell r="K69">
            <v>603</v>
          </cell>
          <cell r="L69">
            <v>3519</v>
          </cell>
          <cell r="M69">
            <v>2451</v>
          </cell>
          <cell r="N69">
            <v>14120</v>
          </cell>
          <cell r="O69">
            <v>1284</v>
          </cell>
          <cell r="Q69">
            <v>15388</v>
          </cell>
          <cell r="T69">
            <v>6.4</v>
          </cell>
          <cell r="U69">
            <v>-4.5999999999999996</v>
          </cell>
          <cell r="V69">
            <v>1.2</v>
          </cell>
          <cell r="W69">
            <v>-4</v>
          </cell>
          <cell r="X69">
            <v>3.8</v>
          </cell>
          <cell r="Y69">
            <v>-3.4</v>
          </cell>
          <cell r="AA69">
            <v>4.8</v>
          </cell>
          <cell r="AB69">
            <v>-1.2</v>
          </cell>
          <cell r="AC69">
            <v>0.6</v>
          </cell>
          <cell r="AD69">
            <v>3.4</v>
          </cell>
          <cell r="AE69">
            <v>6.3</v>
          </cell>
          <cell r="AF69">
            <v>3.9</v>
          </cell>
          <cell r="AI69">
            <v>8161</v>
          </cell>
          <cell r="AJ69">
            <v>2191</v>
          </cell>
          <cell r="AK69">
            <v>298</v>
          </cell>
          <cell r="AL69">
            <v>2489</v>
          </cell>
          <cell r="AM69">
            <v>201</v>
          </cell>
          <cell r="AN69">
            <v>2689</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F69">
            <v>2.6</v>
          </cell>
          <cell r="BG69">
            <v>2.2999999999999998</v>
          </cell>
          <cell r="BH69">
            <v>-4.3</v>
          </cell>
          <cell r="BI69">
            <v>3.5</v>
          </cell>
          <cell r="BJ69">
            <v>2.5</v>
          </cell>
          <cell r="BK69">
            <v>3.5</v>
          </cell>
          <cell r="BO69">
            <v>1880</v>
          </cell>
          <cell r="CC69">
            <v>0</v>
          </cell>
          <cell r="CD69">
            <v>0</v>
          </cell>
        </row>
        <row r="70">
          <cell r="D70">
            <v>8822</v>
          </cell>
          <cell r="E70">
            <v>2018</v>
          </cell>
          <cell r="F70">
            <v>291</v>
          </cell>
          <cell r="G70">
            <v>2309</v>
          </cell>
          <cell r="H70">
            <v>218</v>
          </cell>
          <cell r="I70">
            <v>2527</v>
          </cell>
          <cell r="K70">
            <v>634</v>
          </cell>
          <cell r="L70">
            <v>3522</v>
          </cell>
          <cell r="M70">
            <v>2374</v>
          </cell>
          <cell r="N70">
            <v>14718</v>
          </cell>
          <cell r="O70">
            <v>1360</v>
          </cell>
          <cell r="Q70">
            <v>15987</v>
          </cell>
          <cell r="T70">
            <v>8.3000000000000007</v>
          </cell>
          <cell r="U70">
            <v>-3.5</v>
          </cell>
          <cell r="V70">
            <v>-0.1</v>
          </cell>
          <cell r="W70">
            <v>-3.1</v>
          </cell>
          <cell r="X70">
            <v>8.4</v>
          </cell>
          <cell r="Y70">
            <v>-2.2000000000000002</v>
          </cell>
          <cell r="AA70">
            <v>5.2</v>
          </cell>
          <cell r="AB70">
            <v>0.1</v>
          </cell>
          <cell r="AC70">
            <v>-3.2</v>
          </cell>
          <cell r="AD70">
            <v>4.2</v>
          </cell>
          <cell r="AE70">
            <v>5.9</v>
          </cell>
          <cell r="AF70">
            <v>3.9</v>
          </cell>
          <cell r="AI70">
            <v>8653</v>
          </cell>
          <cell r="AJ70">
            <v>1877</v>
          </cell>
          <cell r="AK70">
            <v>310</v>
          </cell>
          <cell r="AL70">
            <v>2187</v>
          </cell>
          <cell r="AM70">
            <v>215</v>
          </cell>
          <cell r="AN70">
            <v>2401</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F70">
            <v>6.6</v>
          </cell>
          <cell r="BG70">
            <v>-6.1</v>
          </cell>
          <cell r="BH70">
            <v>12.3</v>
          </cell>
          <cell r="BI70">
            <v>3.9</v>
          </cell>
          <cell r="BJ70">
            <v>4.3</v>
          </cell>
          <cell r="BK70">
            <v>1.8</v>
          </cell>
          <cell r="BO70">
            <v>1791</v>
          </cell>
          <cell r="CC70">
            <v>0</v>
          </cell>
          <cell r="CD70">
            <v>0</v>
          </cell>
        </row>
        <row r="71">
          <cell r="D71">
            <v>9557</v>
          </cell>
          <cell r="E71">
            <v>2027</v>
          </cell>
          <cell r="F71">
            <v>287</v>
          </cell>
          <cell r="G71">
            <v>2313</v>
          </cell>
          <cell r="H71">
            <v>238</v>
          </cell>
          <cell r="I71">
            <v>2552</v>
          </cell>
          <cell r="K71">
            <v>671</v>
          </cell>
          <cell r="L71">
            <v>3614</v>
          </cell>
          <cell r="M71">
            <v>2291</v>
          </cell>
          <cell r="N71">
            <v>15462</v>
          </cell>
          <cell r="O71">
            <v>1435</v>
          </cell>
          <cell r="Q71">
            <v>16685</v>
          </cell>
          <cell r="T71">
            <v>8.3000000000000007</v>
          </cell>
          <cell r="U71">
            <v>0.4</v>
          </cell>
          <cell r="V71">
            <v>-1.5</v>
          </cell>
          <cell r="W71">
            <v>0.2</v>
          </cell>
          <cell r="X71">
            <v>9.1999999999999993</v>
          </cell>
          <cell r="Y71">
            <v>1</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F71">
            <v>7.2</v>
          </cell>
          <cell r="BG71">
            <v>6.7</v>
          </cell>
          <cell r="BH71">
            <v>-17.100000000000001</v>
          </cell>
          <cell r="BI71">
            <v>5.7</v>
          </cell>
          <cell r="BJ71">
            <v>10.6</v>
          </cell>
          <cell r="BK71">
            <v>6.3</v>
          </cell>
          <cell r="BO71">
            <v>2057</v>
          </cell>
          <cell r="CC71">
            <v>0</v>
          </cell>
          <cell r="CD71">
            <v>1</v>
          </cell>
        </row>
        <row r="72">
          <cell r="D72">
            <v>10140</v>
          </cell>
          <cell r="E72">
            <v>2152</v>
          </cell>
          <cell r="F72">
            <v>291</v>
          </cell>
          <cell r="G72">
            <v>2442</v>
          </cell>
          <cell r="H72">
            <v>256</v>
          </cell>
          <cell r="I72">
            <v>2699</v>
          </cell>
          <cell r="K72">
            <v>713</v>
          </cell>
          <cell r="L72">
            <v>3833</v>
          </cell>
          <cell r="M72">
            <v>2220</v>
          </cell>
          <cell r="N72">
            <v>16192</v>
          </cell>
          <cell r="O72">
            <v>1499</v>
          </cell>
          <cell r="Q72">
            <v>17449</v>
          </cell>
          <cell r="T72">
            <v>6.1</v>
          </cell>
          <cell r="U72">
            <v>6.2</v>
          </cell>
          <cell r="V72">
            <v>1.5</v>
          </cell>
          <cell r="W72">
            <v>5.6</v>
          </cell>
          <cell r="X72">
            <v>7.4</v>
          </cell>
          <cell r="Y72">
            <v>5.8</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F72">
            <v>2.5</v>
          </cell>
          <cell r="BG72">
            <v>8.1999999999999993</v>
          </cell>
          <cell r="BH72">
            <v>2.7</v>
          </cell>
          <cell r="BI72">
            <v>5.4</v>
          </cell>
          <cell r="BJ72">
            <v>3</v>
          </cell>
          <cell r="BK72">
            <v>5.3</v>
          </cell>
          <cell r="BO72">
            <v>2662</v>
          </cell>
          <cell r="CC72">
            <v>0</v>
          </cell>
          <cell r="CD72">
            <v>0</v>
          </cell>
        </row>
        <row r="73">
          <cell r="D73">
            <v>10492</v>
          </cell>
          <cell r="E73">
            <v>2324</v>
          </cell>
          <cell r="F73">
            <v>304</v>
          </cell>
          <cell r="G73">
            <v>2627</v>
          </cell>
          <cell r="H73">
            <v>263</v>
          </cell>
          <cell r="I73">
            <v>2890</v>
          </cell>
          <cell r="K73">
            <v>757</v>
          </cell>
          <cell r="L73">
            <v>4095</v>
          </cell>
          <cell r="M73">
            <v>2218</v>
          </cell>
          <cell r="N73">
            <v>16805</v>
          </cell>
          <cell r="O73">
            <v>1552</v>
          </cell>
          <cell r="Q73">
            <v>18126</v>
          </cell>
          <cell r="T73">
            <v>3.5</v>
          </cell>
          <cell r="U73">
            <v>8</v>
          </cell>
          <cell r="V73">
            <v>4.4000000000000004</v>
          </cell>
          <cell r="W73">
            <v>7.6</v>
          </cell>
          <cell r="X73">
            <v>2.6</v>
          </cell>
          <cell r="Y73">
            <v>7.1</v>
          </cell>
          <cell r="AA73">
            <v>6.2</v>
          </cell>
          <cell r="AB73">
            <v>6.8</v>
          </cell>
          <cell r="AC73">
            <v>-0.1</v>
          </cell>
          <cell r="AD73">
            <v>3.8</v>
          </cell>
          <cell r="AE73">
            <v>3.6</v>
          </cell>
          <cell r="AF73">
            <v>3.9</v>
          </cell>
          <cell r="AI73">
            <v>10494</v>
          </cell>
          <cell r="AJ73">
            <v>2160</v>
          </cell>
          <cell r="AK73">
            <v>307</v>
          </cell>
          <cell r="AL73">
            <v>2467</v>
          </cell>
          <cell r="AM73">
            <v>263</v>
          </cell>
          <cell r="AN73">
            <v>2730</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F73">
            <v>10.199999999999999</v>
          </cell>
          <cell r="BG73">
            <v>0.7</v>
          </cell>
          <cell r="BH73">
            <v>2.2000000000000002</v>
          </cell>
          <cell r="BI73">
            <v>2.2999999999999998</v>
          </cell>
          <cell r="BJ73">
            <v>0.4</v>
          </cell>
          <cell r="BK73">
            <v>2</v>
          </cell>
          <cell r="BO73">
            <v>1840</v>
          </cell>
          <cell r="CC73">
            <v>0</v>
          </cell>
          <cell r="CD73">
            <v>0</v>
          </cell>
        </row>
        <row r="74">
          <cell r="D74">
            <v>10760</v>
          </cell>
          <cell r="E74">
            <v>2451</v>
          </cell>
          <cell r="F74">
            <v>319</v>
          </cell>
          <cell r="G74">
            <v>2770</v>
          </cell>
          <cell r="H74">
            <v>256</v>
          </cell>
          <cell r="I74">
            <v>3026</v>
          </cell>
          <cell r="K74">
            <v>803</v>
          </cell>
          <cell r="L74">
            <v>4302</v>
          </cell>
          <cell r="M74">
            <v>2290</v>
          </cell>
          <cell r="N74">
            <v>17352</v>
          </cell>
          <cell r="O74">
            <v>1631</v>
          </cell>
          <cell r="Q74">
            <v>18736</v>
          </cell>
          <cell r="T74">
            <v>2.6</v>
          </cell>
          <cell r="U74">
            <v>5.5</v>
          </cell>
          <cell r="V74">
            <v>5.2</v>
          </cell>
          <cell r="W74">
            <v>5.4</v>
          </cell>
          <cell r="X74">
            <v>-2.5</v>
          </cell>
          <cell r="Y74">
            <v>4.7</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F74">
            <v>4.3</v>
          </cell>
          <cell r="BG74">
            <v>13.8</v>
          </cell>
          <cell r="BH74">
            <v>1.2</v>
          </cell>
          <cell r="BI74">
            <v>4.5</v>
          </cell>
          <cell r="BJ74">
            <v>8.3000000000000007</v>
          </cell>
          <cell r="BK74">
            <v>4.5999999999999996</v>
          </cell>
          <cell r="BO74">
            <v>2527</v>
          </cell>
          <cell r="CC74">
            <v>0</v>
          </cell>
          <cell r="CD74">
            <v>0</v>
          </cell>
        </row>
        <row r="75">
          <cell r="D75">
            <v>11116</v>
          </cell>
          <cell r="E75">
            <v>2526</v>
          </cell>
          <cell r="F75">
            <v>335</v>
          </cell>
          <cell r="G75">
            <v>2860</v>
          </cell>
          <cell r="H75">
            <v>246</v>
          </cell>
          <cell r="I75">
            <v>3106</v>
          </cell>
          <cell r="K75">
            <v>854</v>
          </cell>
          <cell r="L75">
            <v>4457</v>
          </cell>
          <cell r="M75">
            <v>2374</v>
          </cell>
          <cell r="N75">
            <v>17948</v>
          </cell>
          <cell r="O75">
            <v>1770</v>
          </cell>
          <cell r="Q75">
            <v>19463</v>
          </cell>
          <cell r="T75">
            <v>3.3</v>
          </cell>
          <cell r="U75">
            <v>3.1</v>
          </cell>
          <cell r="V75">
            <v>4.8</v>
          </cell>
          <cell r="W75">
            <v>3.3</v>
          </cell>
          <cell r="X75">
            <v>-4.2</v>
          </cell>
          <cell r="Y75">
            <v>2.6</v>
          </cell>
          <cell r="AA75">
            <v>6.3</v>
          </cell>
          <cell r="AB75">
            <v>3.6</v>
          </cell>
          <cell r="AC75">
            <v>3.7</v>
          </cell>
          <cell r="AD75">
            <v>3.4</v>
          </cell>
          <cell r="AE75">
            <v>8.6</v>
          </cell>
          <cell r="AF75">
            <v>3.9</v>
          </cell>
          <cell r="AI75">
            <v>11119</v>
          </cell>
          <cell r="AJ75">
            <v>2464</v>
          </cell>
          <cell r="AK75">
            <v>318</v>
          </cell>
          <cell r="AL75">
            <v>2781</v>
          </cell>
          <cell r="AM75">
            <v>240</v>
          </cell>
          <cell r="AN75">
            <v>3021</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F75">
            <v>5.8</v>
          </cell>
          <cell r="BG75">
            <v>-2.7</v>
          </cell>
          <cell r="BH75">
            <v>2.9</v>
          </cell>
          <cell r="BI75">
            <v>2.2000000000000002</v>
          </cell>
          <cell r="BJ75">
            <v>6.5</v>
          </cell>
          <cell r="BK75">
            <v>3.1</v>
          </cell>
          <cell r="BO75">
            <v>2467</v>
          </cell>
          <cell r="CC75">
            <v>0</v>
          </cell>
          <cell r="CD75">
            <v>-1</v>
          </cell>
        </row>
        <row r="76">
          <cell r="D76">
            <v>11554</v>
          </cell>
          <cell r="E76">
            <v>2600</v>
          </cell>
          <cell r="F76">
            <v>355</v>
          </cell>
          <cell r="G76">
            <v>2955</v>
          </cell>
          <cell r="H76">
            <v>242</v>
          </cell>
          <cell r="I76">
            <v>3197</v>
          </cell>
          <cell r="K76">
            <v>894</v>
          </cell>
          <cell r="L76">
            <v>4613</v>
          </cell>
          <cell r="M76">
            <v>2498</v>
          </cell>
          <cell r="N76">
            <v>18665</v>
          </cell>
          <cell r="O76">
            <v>1933</v>
          </cell>
          <cell r="Q76">
            <v>20335</v>
          </cell>
          <cell r="T76">
            <v>3.9</v>
          </cell>
          <cell r="U76">
            <v>2.9</v>
          </cell>
          <cell r="V76">
            <v>6.1</v>
          </cell>
          <cell r="W76">
            <v>3.3</v>
          </cell>
          <cell r="X76">
            <v>-1.4</v>
          </cell>
          <cell r="Y76">
            <v>2.9</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F76">
            <v>5.8</v>
          </cell>
          <cell r="BG76">
            <v>6.1</v>
          </cell>
          <cell r="BH76">
            <v>5.9</v>
          </cell>
          <cell r="BI76">
            <v>5</v>
          </cell>
          <cell r="BJ76">
            <v>9.8000000000000007</v>
          </cell>
          <cell r="BK76">
            <v>4.8</v>
          </cell>
          <cell r="BO76">
            <v>3093</v>
          </cell>
          <cell r="CC76">
            <v>0</v>
          </cell>
          <cell r="CD76">
            <v>0</v>
          </cell>
        </row>
        <row r="77">
          <cell r="D77">
            <v>12026</v>
          </cell>
          <cell r="E77">
            <v>2734</v>
          </cell>
          <cell r="F77">
            <v>390</v>
          </cell>
          <cell r="G77">
            <v>3123</v>
          </cell>
          <cell r="H77">
            <v>263</v>
          </cell>
          <cell r="I77">
            <v>3386</v>
          </cell>
          <cell r="K77">
            <v>927</v>
          </cell>
          <cell r="L77">
            <v>4855</v>
          </cell>
          <cell r="M77">
            <v>2607</v>
          </cell>
          <cell r="N77">
            <v>19489</v>
          </cell>
          <cell r="O77">
            <v>2071</v>
          </cell>
          <cell r="Q77">
            <v>21265</v>
          </cell>
          <cell r="T77">
            <v>4.0999999999999996</v>
          </cell>
          <cell r="U77">
            <v>5.0999999999999996</v>
          </cell>
          <cell r="V77">
            <v>9.6999999999999993</v>
          </cell>
          <cell r="W77">
            <v>5.7</v>
          </cell>
          <cell r="X77">
            <v>8.4</v>
          </cell>
          <cell r="Y77">
            <v>5.9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F77">
            <v>5.9</v>
          </cell>
          <cell r="BG77">
            <v>3.2</v>
          </cell>
          <cell r="BH77">
            <v>6.8</v>
          </cell>
          <cell r="BI77">
            <v>3.7</v>
          </cell>
          <cell r="BJ77">
            <v>9.9</v>
          </cell>
          <cell r="BK77">
            <v>4.8</v>
          </cell>
          <cell r="BO77">
            <v>2249</v>
          </cell>
          <cell r="CC77">
            <v>0</v>
          </cell>
          <cell r="CD77">
            <v>0</v>
          </cell>
        </row>
        <row r="78">
          <cell r="D78">
            <v>12468</v>
          </cell>
          <cell r="E78">
            <v>2942</v>
          </cell>
          <cell r="F78">
            <v>424</v>
          </cell>
          <cell r="G78">
            <v>3366</v>
          </cell>
          <cell r="H78">
            <v>309</v>
          </cell>
          <cell r="I78">
            <v>3674</v>
          </cell>
          <cell r="K78">
            <v>963</v>
          </cell>
          <cell r="L78">
            <v>5196</v>
          </cell>
          <cell r="M78">
            <v>2695</v>
          </cell>
          <cell r="N78">
            <v>20359</v>
          </cell>
          <cell r="O78">
            <v>2150</v>
          </cell>
          <cell r="Q78">
            <v>22193</v>
          </cell>
          <cell r="T78">
            <v>3.7</v>
          </cell>
          <cell r="U78">
            <v>7.6</v>
          </cell>
          <cell r="V78">
            <v>8.6999999999999993</v>
          </cell>
          <cell r="W78">
            <v>7.8</v>
          </cell>
          <cell r="X78">
            <v>17.5</v>
          </cell>
          <cell r="Y78">
            <v>8.5</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F78">
            <v>-2.1</v>
          </cell>
          <cell r="BG78">
            <v>9.1</v>
          </cell>
          <cell r="BH78">
            <v>0.8</v>
          </cell>
          <cell r="BI78">
            <v>5.0999999999999996</v>
          </cell>
          <cell r="BJ78">
            <v>0.9</v>
          </cell>
          <cell r="BK78">
            <v>4.3</v>
          </cell>
          <cell r="BO78">
            <v>2930</v>
          </cell>
          <cell r="CC78">
            <v>0</v>
          </cell>
          <cell r="CD78">
            <v>0</v>
          </cell>
        </row>
        <row r="79">
          <cell r="D79">
            <v>12851</v>
          </cell>
          <cell r="E79">
            <v>3078</v>
          </cell>
          <cell r="F79">
            <v>448</v>
          </cell>
          <cell r="G79">
            <v>3526</v>
          </cell>
          <cell r="H79">
            <v>364</v>
          </cell>
          <cell r="I79">
            <v>3890</v>
          </cell>
          <cell r="K79">
            <v>1013</v>
          </cell>
          <cell r="L79">
            <v>5477</v>
          </cell>
          <cell r="M79">
            <v>2791</v>
          </cell>
          <cell r="N79">
            <v>21120</v>
          </cell>
          <cell r="O79">
            <v>2180</v>
          </cell>
          <cell r="Q79">
            <v>22989</v>
          </cell>
          <cell r="T79">
            <v>3.1</v>
          </cell>
          <cell r="U79">
            <v>4.5999999999999996</v>
          </cell>
          <cell r="V79">
            <v>5.7</v>
          </cell>
          <cell r="W79">
            <v>4.8</v>
          </cell>
          <cell r="X79">
            <v>17.899999999999999</v>
          </cell>
          <cell r="Y79">
            <v>5.9</v>
          </cell>
          <cell r="AA79">
            <v>5.2</v>
          </cell>
          <cell r="AB79">
            <v>5.4</v>
          </cell>
          <cell r="AC79">
            <v>3.6</v>
          </cell>
          <cell r="AD79">
            <v>3.7</v>
          </cell>
          <cell r="AE79">
            <v>1.4</v>
          </cell>
          <cell r="AF79">
            <v>3.6</v>
          </cell>
          <cell r="AI79">
            <v>12885</v>
          </cell>
          <cell r="AJ79">
            <v>3084</v>
          </cell>
          <cell r="AK79">
            <v>484</v>
          </cell>
          <cell r="AL79">
            <v>3568</v>
          </cell>
          <cell r="AM79">
            <v>374</v>
          </cell>
          <cell r="AN79">
            <v>3942</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F79">
            <v>10.3</v>
          </cell>
          <cell r="BG79">
            <v>6.1</v>
          </cell>
          <cell r="BH79">
            <v>1.8</v>
          </cell>
          <cell r="BI79">
            <v>3.7</v>
          </cell>
          <cell r="BJ79">
            <v>3.1</v>
          </cell>
          <cell r="BK79">
            <v>3.6</v>
          </cell>
          <cell r="BO79">
            <v>3076</v>
          </cell>
          <cell r="CC79">
            <v>0</v>
          </cell>
          <cell r="CD79">
            <v>0</v>
          </cell>
        </row>
        <row r="80">
          <cell r="D80">
            <v>13202</v>
          </cell>
          <cell r="E80">
            <v>3125</v>
          </cell>
          <cell r="F80">
            <v>456</v>
          </cell>
          <cell r="G80">
            <v>3582</v>
          </cell>
          <cell r="H80">
            <v>410</v>
          </cell>
          <cell r="I80">
            <v>3991</v>
          </cell>
          <cell r="K80">
            <v>1074</v>
          </cell>
          <cell r="L80">
            <v>5656</v>
          </cell>
          <cell r="M80">
            <v>2893</v>
          </cell>
          <cell r="N80">
            <v>21751</v>
          </cell>
          <cell r="O80">
            <v>2213</v>
          </cell>
          <cell r="Q80">
            <v>23703</v>
          </cell>
          <cell r="T80">
            <v>2.7</v>
          </cell>
          <cell r="U80">
            <v>1.5</v>
          </cell>
          <cell r="V80">
            <v>1.9</v>
          </cell>
          <cell r="W80">
            <v>1.6</v>
          </cell>
          <cell r="X80">
            <v>12.6</v>
          </cell>
          <cell r="Y80">
            <v>2.6</v>
          </cell>
          <cell r="AA80">
            <v>6</v>
          </cell>
          <cell r="AB80">
            <v>3.3</v>
          </cell>
          <cell r="AC80">
            <v>3.6</v>
          </cell>
          <cell r="AD80">
            <v>3</v>
          </cell>
          <cell r="AE80">
            <v>1.5</v>
          </cell>
          <cell r="AF80">
            <v>3.1</v>
          </cell>
          <cell r="AI80">
            <v>13165</v>
          </cell>
          <cell r="AJ80">
            <v>3130</v>
          </cell>
          <cell r="AK80">
            <v>427</v>
          </cell>
          <cell r="AL80">
            <v>3558</v>
          </cell>
          <cell r="AM80">
            <v>412</v>
          </cell>
          <cell r="AN80">
            <v>3970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F80">
            <v>5.4</v>
          </cell>
          <cell r="BG80">
            <v>1.8</v>
          </cell>
          <cell r="BH80">
            <v>7.9</v>
          </cell>
          <cell r="BI80">
            <v>2.8</v>
          </cell>
          <cell r="BJ80">
            <v>-1.2</v>
          </cell>
          <cell r="BK80">
            <v>3.2</v>
          </cell>
          <cell r="BO80">
            <v>3716</v>
          </cell>
          <cell r="CC80">
            <v>0</v>
          </cell>
          <cell r="CD80">
            <v>0</v>
          </cell>
        </row>
        <row r="81">
          <cell r="D81">
            <v>13527</v>
          </cell>
          <cell r="E81">
            <v>3131</v>
          </cell>
          <cell r="F81">
            <v>460</v>
          </cell>
          <cell r="G81">
            <v>3591</v>
          </cell>
          <cell r="H81">
            <v>432</v>
          </cell>
          <cell r="I81">
            <v>4023</v>
          </cell>
          <cell r="K81">
            <v>1133</v>
          </cell>
          <cell r="L81">
            <v>5764</v>
          </cell>
          <cell r="M81">
            <v>2966</v>
          </cell>
          <cell r="N81">
            <v>22257</v>
          </cell>
          <cell r="O81">
            <v>2272</v>
          </cell>
          <cell r="Q81">
            <v>24372</v>
          </cell>
          <cell r="T81">
            <v>2.5</v>
          </cell>
          <cell r="U81">
            <v>0.2</v>
          </cell>
          <cell r="V81">
            <v>0.8</v>
          </cell>
          <cell r="W81">
            <v>0.3</v>
          </cell>
          <cell r="X81">
            <v>5.5</v>
          </cell>
          <cell r="Y81">
            <v>0.8</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F81">
            <v>4.7</v>
          </cell>
          <cell r="BG81">
            <v>1.8</v>
          </cell>
          <cell r="BH81">
            <v>1.5</v>
          </cell>
          <cell r="BI81">
            <v>2.1</v>
          </cell>
          <cell r="BJ81">
            <v>5</v>
          </cell>
          <cell r="BK81">
            <v>2.2000000000000002</v>
          </cell>
          <cell r="BO81">
            <v>2621</v>
          </cell>
          <cell r="CC81">
            <v>0</v>
          </cell>
          <cell r="CD81">
            <v>0</v>
          </cell>
        </row>
        <row r="82">
          <cell r="D82">
            <v>13839</v>
          </cell>
          <cell r="E82">
            <v>3141</v>
          </cell>
          <cell r="F82">
            <v>472</v>
          </cell>
          <cell r="G82">
            <v>3613</v>
          </cell>
          <cell r="H82">
            <v>435</v>
          </cell>
          <cell r="I82">
            <v>4048</v>
          </cell>
          <cell r="K82">
            <v>1185</v>
          </cell>
          <cell r="L82">
            <v>5861</v>
          </cell>
          <cell r="M82">
            <v>2977</v>
          </cell>
          <cell r="N82">
            <v>22677</v>
          </cell>
          <cell r="O82">
            <v>2315</v>
          </cell>
          <cell r="Q82">
            <v>24929</v>
          </cell>
          <cell r="T82">
            <v>2.2999999999999998</v>
          </cell>
          <cell r="U82">
            <v>0.3</v>
          </cell>
          <cell r="V82">
            <v>2.8</v>
          </cell>
          <cell r="W82">
            <v>0.6</v>
          </cell>
          <cell r="X82">
            <v>0.7</v>
          </cell>
          <cell r="Y82">
            <v>0.6</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F82">
            <v>4.7</v>
          </cell>
          <cell r="BG82">
            <v>2.2000000000000002</v>
          </cell>
          <cell r="BH82">
            <v>-1.5</v>
          </cell>
          <cell r="BI82">
            <v>2.4</v>
          </cell>
          <cell r="BJ82">
            <v>2</v>
          </cell>
          <cell r="BK82">
            <v>3.4</v>
          </cell>
          <cell r="BO82">
            <v>3089</v>
          </cell>
          <cell r="CC82">
            <v>0</v>
          </cell>
          <cell r="CD82">
            <v>0</v>
          </cell>
        </row>
        <row r="83">
          <cell r="D83">
            <v>14161</v>
          </cell>
          <cell r="E83">
            <v>3163</v>
          </cell>
          <cell r="F83">
            <v>485</v>
          </cell>
          <cell r="G83">
            <v>3648</v>
          </cell>
          <cell r="H83">
            <v>433</v>
          </cell>
          <cell r="I83">
            <v>4081</v>
          </cell>
          <cell r="K83">
            <v>1247</v>
          </cell>
          <cell r="L83">
            <v>5976</v>
          </cell>
          <cell r="M83">
            <v>2979</v>
          </cell>
          <cell r="N83">
            <v>23116</v>
          </cell>
          <cell r="O83">
            <v>2314</v>
          </cell>
          <cell r="Q83">
            <v>25388</v>
          </cell>
          <cell r="T83">
            <v>2.2999999999999998</v>
          </cell>
          <cell r="U83">
            <v>0.7</v>
          </cell>
          <cell r="V83">
            <v>2.7</v>
          </cell>
          <cell r="W83">
            <v>1</v>
          </cell>
          <cell r="X83">
            <v>-0.6</v>
          </cell>
          <cell r="Y83">
            <v>0.8</v>
          </cell>
          <cell r="AA83">
            <v>5.3</v>
          </cell>
          <cell r="AB83">
            <v>2</v>
          </cell>
          <cell r="AC83">
            <v>0.1</v>
          </cell>
          <cell r="AD83">
            <v>1.9</v>
          </cell>
          <cell r="AE83">
            <v>0</v>
          </cell>
          <cell r="AF83">
            <v>1.8</v>
          </cell>
          <cell r="AI83">
            <v>14080</v>
          </cell>
          <cell r="AJ83">
            <v>3196</v>
          </cell>
          <cell r="AK83">
            <v>512</v>
          </cell>
          <cell r="AL83">
            <v>3708</v>
          </cell>
          <cell r="AM83">
            <v>427</v>
          </cell>
          <cell r="AN83">
            <v>4135</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F83">
            <v>5</v>
          </cell>
          <cell r="BG83">
            <v>2.8</v>
          </cell>
          <cell r="BH83">
            <v>1.6</v>
          </cell>
          <cell r="BI83">
            <v>1.5</v>
          </cell>
          <cell r="BJ83">
            <v>0.6</v>
          </cell>
          <cell r="BK83">
            <v>1.4</v>
          </cell>
          <cell r="BO83">
            <v>3174</v>
          </cell>
          <cell r="CC83">
            <v>0</v>
          </cell>
          <cell r="CD83">
            <v>0</v>
          </cell>
        </row>
        <row r="84">
          <cell r="D84">
            <v>14487</v>
          </cell>
          <cell r="E84">
            <v>3230</v>
          </cell>
          <cell r="F84">
            <v>494</v>
          </cell>
          <cell r="G84">
            <v>3725</v>
          </cell>
          <cell r="H84">
            <v>430</v>
          </cell>
          <cell r="I84">
            <v>4155</v>
          </cell>
          <cell r="K84">
            <v>1314</v>
          </cell>
          <cell r="L84">
            <v>6137</v>
          </cell>
          <cell r="M84">
            <v>2983</v>
          </cell>
          <cell r="N84">
            <v>23607</v>
          </cell>
          <cell r="O84">
            <v>2303</v>
          </cell>
          <cell r="Q84">
            <v>25865</v>
          </cell>
          <cell r="T84">
            <v>2.2999999999999998</v>
          </cell>
          <cell r="U84">
            <v>2.1</v>
          </cell>
          <cell r="V84">
            <v>2</v>
          </cell>
          <cell r="W84">
            <v>2.1</v>
          </cell>
          <cell r="X84">
            <v>-0.5</v>
          </cell>
          <cell r="Y84">
            <v>1.8</v>
          </cell>
          <cell r="AA84">
            <v>5.4</v>
          </cell>
          <cell r="AB84">
            <v>2.7</v>
          </cell>
          <cell r="AC84">
            <v>0.1</v>
          </cell>
          <cell r="AD84">
            <v>2.1</v>
          </cell>
          <cell r="AE84">
            <v>-0.4</v>
          </cell>
          <cell r="AF84">
            <v>1.9</v>
          </cell>
          <cell r="AI84">
            <v>14455</v>
          </cell>
          <cell r="AJ84">
            <v>3149</v>
          </cell>
          <cell r="AK84">
            <v>489</v>
          </cell>
          <cell r="AL84">
            <v>3638</v>
          </cell>
          <cell r="AM84">
            <v>431</v>
          </cell>
          <cell r="AN84">
            <v>4069</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F84">
            <v>5.7</v>
          </cell>
          <cell r="BG84">
            <v>0.4</v>
          </cell>
          <cell r="BH84">
            <v>-0.2</v>
          </cell>
          <cell r="BI84">
            <v>1.7</v>
          </cell>
          <cell r="BJ84">
            <v>-3.1</v>
          </cell>
          <cell r="BK84">
            <v>1.1000000000000001</v>
          </cell>
          <cell r="BO84">
            <v>3727</v>
          </cell>
          <cell r="CC84">
            <v>0</v>
          </cell>
          <cell r="CD84">
            <v>0</v>
          </cell>
        </row>
        <row r="85">
          <cell r="D85">
            <v>14808</v>
          </cell>
          <cell r="E85">
            <v>3352</v>
          </cell>
          <cell r="F85">
            <v>521</v>
          </cell>
          <cell r="G85">
            <v>3874</v>
          </cell>
          <cell r="H85">
            <v>430</v>
          </cell>
          <cell r="I85">
            <v>4304</v>
          </cell>
          <cell r="K85">
            <v>1376</v>
          </cell>
          <cell r="L85">
            <v>6364</v>
          </cell>
          <cell r="M85">
            <v>3066</v>
          </cell>
          <cell r="N85">
            <v>24239</v>
          </cell>
          <cell r="O85">
            <v>2343</v>
          </cell>
          <cell r="Q85">
            <v>26512</v>
          </cell>
          <cell r="T85">
            <v>2.2000000000000002</v>
          </cell>
          <cell r="U85">
            <v>3.8</v>
          </cell>
          <cell r="V85">
            <v>5.4</v>
          </cell>
          <cell r="W85">
            <v>4</v>
          </cell>
          <cell r="X85">
            <v>0</v>
          </cell>
          <cell r="Y85">
            <v>3.6</v>
          </cell>
          <cell r="AA85">
            <v>4.7</v>
          </cell>
          <cell r="AB85">
            <v>3.7</v>
          </cell>
          <cell r="AC85">
            <v>2.8</v>
          </cell>
          <cell r="AD85">
            <v>2.7</v>
          </cell>
          <cell r="AE85">
            <v>1.7</v>
          </cell>
          <cell r="AF85">
            <v>2.5</v>
          </cell>
          <cell r="AI85">
            <v>14904</v>
          </cell>
          <cell r="AJ85">
            <v>3398</v>
          </cell>
          <cell r="AK85">
            <v>494</v>
          </cell>
          <cell r="AL85">
            <v>3892</v>
          </cell>
          <cell r="AM85">
            <v>431</v>
          </cell>
          <cell r="AN85">
            <v>4323</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F85">
            <v>5.5</v>
          </cell>
          <cell r="BG85">
            <v>5.7</v>
          </cell>
          <cell r="BH85">
            <v>4</v>
          </cell>
          <cell r="BI85">
            <v>3.9</v>
          </cell>
          <cell r="BJ85">
            <v>2.2000000000000002</v>
          </cell>
          <cell r="BK85">
            <v>3.3</v>
          </cell>
          <cell r="BO85">
            <v>2895</v>
          </cell>
          <cell r="CC85">
            <v>0</v>
          </cell>
          <cell r="CD85">
            <v>0</v>
          </cell>
        </row>
        <row r="86">
          <cell r="D86">
            <v>15042</v>
          </cell>
          <cell r="E86">
            <v>3528</v>
          </cell>
          <cell r="F86">
            <v>559</v>
          </cell>
          <cell r="G86">
            <v>4087</v>
          </cell>
          <cell r="H86">
            <v>430</v>
          </cell>
          <cell r="I86">
            <v>4517</v>
          </cell>
          <cell r="K86">
            <v>1428</v>
          </cell>
          <cell r="L86">
            <v>6644</v>
          </cell>
          <cell r="M86">
            <v>3290</v>
          </cell>
          <cell r="N86">
            <v>24976</v>
          </cell>
          <cell r="O86">
            <v>2447</v>
          </cell>
          <cell r="Q86">
            <v>27314</v>
          </cell>
          <cell r="T86">
            <v>1.6</v>
          </cell>
          <cell r="U86">
            <v>5.2</v>
          </cell>
          <cell r="V86">
            <v>7.3</v>
          </cell>
          <cell r="W86">
            <v>5.5</v>
          </cell>
          <cell r="X86">
            <v>0</v>
          </cell>
          <cell r="Y86">
            <v>5</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F86">
            <v>2.7</v>
          </cell>
          <cell r="BG86">
            <v>4.2</v>
          </cell>
          <cell r="BH86">
            <v>0</v>
          </cell>
          <cell r="BI86">
            <v>1.6</v>
          </cell>
          <cell r="BJ86">
            <v>7</v>
          </cell>
          <cell r="BK86">
            <v>2.9</v>
          </cell>
          <cell r="BO86">
            <v>3443</v>
          </cell>
          <cell r="CC86">
            <v>0</v>
          </cell>
          <cell r="CD86">
            <v>0</v>
          </cell>
        </row>
        <row r="87">
          <cell r="D87">
            <v>15264</v>
          </cell>
          <cell r="E87">
            <v>3730</v>
          </cell>
          <cell r="F87">
            <v>603</v>
          </cell>
          <cell r="G87">
            <v>4333</v>
          </cell>
          <cell r="H87">
            <v>428</v>
          </cell>
          <cell r="I87">
            <v>4761</v>
          </cell>
          <cell r="K87">
            <v>1479</v>
          </cell>
          <cell r="L87">
            <v>6950</v>
          </cell>
          <cell r="M87">
            <v>3582</v>
          </cell>
          <cell r="N87">
            <v>25795</v>
          </cell>
          <cell r="O87">
            <v>2588</v>
          </cell>
          <cell r="Q87">
            <v>28238</v>
          </cell>
          <cell r="T87">
            <v>1.5</v>
          </cell>
          <cell r="U87">
            <v>5.7</v>
          </cell>
          <cell r="V87">
            <v>7.9</v>
          </cell>
          <cell r="W87">
            <v>6</v>
          </cell>
          <cell r="X87">
            <v>-0.5</v>
          </cell>
          <cell r="Y87">
            <v>5.4</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F87">
            <v>3.8</v>
          </cell>
          <cell r="BG87">
            <v>3.9</v>
          </cell>
          <cell r="BH87">
            <v>20.6</v>
          </cell>
          <cell r="BI87">
            <v>4.7</v>
          </cell>
          <cell r="BJ87">
            <v>3.2</v>
          </cell>
          <cell r="BK87">
            <v>3.4</v>
          </cell>
          <cell r="BO87">
            <v>3680</v>
          </cell>
          <cell r="CC87">
            <v>0</v>
          </cell>
          <cell r="CD87">
            <v>0</v>
          </cell>
        </row>
        <row r="88">
          <cell r="D88">
            <v>15557</v>
          </cell>
          <cell r="E88">
            <v>3892</v>
          </cell>
          <cell r="F88">
            <v>630</v>
          </cell>
          <cell r="G88">
            <v>4522</v>
          </cell>
          <cell r="H88">
            <v>425</v>
          </cell>
          <cell r="I88">
            <v>4946</v>
          </cell>
          <cell r="K88">
            <v>1540</v>
          </cell>
          <cell r="L88">
            <v>7212</v>
          </cell>
          <cell r="M88">
            <v>3853</v>
          </cell>
          <cell r="N88">
            <v>26622</v>
          </cell>
          <cell r="O88">
            <v>2706</v>
          </cell>
          <cell r="Q88">
            <v>29206</v>
          </cell>
          <cell r="T88">
            <v>1.9</v>
          </cell>
          <cell r="U88">
            <v>4.4000000000000004</v>
          </cell>
          <cell r="V88">
            <v>4.4000000000000004</v>
          </cell>
          <cell r="W88">
            <v>4.4000000000000004</v>
          </cell>
          <cell r="X88">
            <v>-0.8</v>
          </cell>
          <cell r="Y88">
            <v>3.9</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F88">
            <v>3.9</v>
          </cell>
          <cell r="BG88">
            <v>4.3</v>
          </cell>
          <cell r="BH88">
            <v>3.4</v>
          </cell>
          <cell r="BI88">
            <v>2.1</v>
          </cell>
          <cell r="BJ88">
            <v>6.6</v>
          </cell>
          <cell r="BK88">
            <v>2.7</v>
          </cell>
          <cell r="BO88">
            <v>4604</v>
          </cell>
          <cell r="CC88">
            <v>0</v>
          </cell>
          <cell r="CD88">
            <v>1</v>
          </cell>
        </row>
        <row r="89">
          <cell r="D89">
            <v>15914</v>
          </cell>
          <cell r="E89">
            <v>4028</v>
          </cell>
          <cell r="F89">
            <v>648</v>
          </cell>
          <cell r="G89">
            <v>4676</v>
          </cell>
          <cell r="H89">
            <v>417</v>
          </cell>
          <cell r="I89">
            <v>5093</v>
          </cell>
          <cell r="K89">
            <v>1610</v>
          </cell>
          <cell r="L89">
            <v>7451</v>
          </cell>
          <cell r="M89">
            <v>4065</v>
          </cell>
          <cell r="N89">
            <v>27430</v>
          </cell>
          <cell r="O89">
            <v>2818</v>
          </cell>
          <cell r="Q89">
            <v>30154</v>
          </cell>
          <cell r="T89">
            <v>2.2999999999999998</v>
          </cell>
          <cell r="U89">
            <v>3.5</v>
          </cell>
          <cell r="V89">
            <v>2.8</v>
          </cell>
          <cell r="W89">
            <v>3.4</v>
          </cell>
          <cell r="X89">
            <v>-1.7</v>
          </cell>
          <cell r="Y89">
            <v>3</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F89">
            <v>4.8</v>
          </cell>
          <cell r="BG89">
            <v>4.2</v>
          </cell>
          <cell r="BH89">
            <v>1.7</v>
          </cell>
          <cell r="BI89">
            <v>4.2</v>
          </cell>
          <cell r="BJ89">
            <v>3.9</v>
          </cell>
          <cell r="BK89">
            <v>5</v>
          </cell>
          <cell r="BO89">
            <v>3512</v>
          </cell>
          <cell r="CC89">
            <v>0</v>
          </cell>
          <cell r="CD89">
            <v>0</v>
          </cell>
        </row>
        <row r="90">
          <cell r="D90">
            <v>16297</v>
          </cell>
          <cell r="E90">
            <v>4174</v>
          </cell>
          <cell r="F90">
            <v>692</v>
          </cell>
          <cell r="G90">
            <v>4866</v>
          </cell>
          <cell r="H90">
            <v>405</v>
          </cell>
          <cell r="I90">
            <v>5271</v>
          </cell>
          <cell r="K90">
            <v>1680</v>
          </cell>
          <cell r="L90">
            <v>7728</v>
          </cell>
          <cell r="M90">
            <v>4205</v>
          </cell>
          <cell r="N90">
            <v>28230</v>
          </cell>
          <cell r="O90">
            <v>2907</v>
          </cell>
          <cell r="Q90">
            <v>31093</v>
          </cell>
          <cell r="T90">
            <v>2.4</v>
          </cell>
          <cell r="U90">
            <v>3.6</v>
          </cell>
          <cell r="V90">
            <v>6.8</v>
          </cell>
          <cell r="W90">
            <v>4.0999999999999996</v>
          </cell>
          <cell r="X90">
            <v>-3</v>
          </cell>
          <cell r="Y90">
            <v>3.5</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F90">
            <v>4.7</v>
          </cell>
          <cell r="BG90">
            <v>1</v>
          </cell>
          <cell r="BH90">
            <v>9.4</v>
          </cell>
          <cell r="BI90">
            <v>1.7</v>
          </cell>
          <cell r="BJ90">
            <v>0.8</v>
          </cell>
          <cell r="BK90">
            <v>1.5</v>
          </cell>
          <cell r="BO90">
            <v>3967</v>
          </cell>
          <cell r="CC90">
            <v>0</v>
          </cell>
          <cell r="CD90">
            <v>0</v>
          </cell>
        </row>
        <row r="91">
          <cell r="D91">
            <v>16717</v>
          </cell>
          <cell r="E91">
            <v>4361</v>
          </cell>
          <cell r="F91">
            <v>750</v>
          </cell>
          <cell r="G91">
            <v>5111</v>
          </cell>
          <cell r="H91">
            <v>390</v>
          </cell>
          <cell r="I91">
            <v>5501</v>
          </cell>
          <cell r="K91">
            <v>1738</v>
          </cell>
          <cell r="L91">
            <v>8048</v>
          </cell>
          <cell r="M91">
            <v>4342</v>
          </cell>
          <cell r="N91">
            <v>29107</v>
          </cell>
          <cell r="O91">
            <v>3035</v>
          </cell>
          <cell r="Q91">
            <v>32093</v>
          </cell>
          <cell r="T91">
            <v>2.6</v>
          </cell>
          <cell r="U91">
            <v>4.5</v>
          </cell>
          <cell r="V91">
            <v>8.5</v>
          </cell>
          <cell r="W91">
            <v>5</v>
          </cell>
          <cell r="X91">
            <v>-3.7</v>
          </cell>
          <cell r="Y91">
            <v>4.4000000000000004</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F91">
            <v>3.2</v>
          </cell>
          <cell r="BG91">
            <v>6.2</v>
          </cell>
          <cell r="BH91">
            <v>1</v>
          </cell>
          <cell r="BI91">
            <v>3.7</v>
          </cell>
          <cell r="BJ91">
            <v>8.5</v>
          </cell>
          <cell r="BK91">
            <v>3.4</v>
          </cell>
          <cell r="BO91">
            <v>4369</v>
          </cell>
          <cell r="CC91">
            <v>0</v>
          </cell>
          <cell r="CD91">
            <v>0</v>
          </cell>
        </row>
        <row r="92">
          <cell r="D92">
            <v>17196</v>
          </cell>
          <cell r="E92">
            <v>4597</v>
          </cell>
          <cell r="F92">
            <v>807</v>
          </cell>
          <cell r="G92">
            <v>5404</v>
          </cell>
          <cell r="H92">
            <v>378</v>
          </cell>
          <cell r="I92">
            <v>5782</v>
          </cell>
          <cell r="K92">
            <v>1793</v>
          </cell>
          <cell r="L92">
            <v>8415</v>
          </cell>
          <cell r="M92">
            <v>4481</v>
          </cell>
          <cell r="N92">
            <v>30093</v>
          </cell>
          <cell r="O92">
            <v>3185</v>
          </cell>
          <cell r="Q92">
            <v>33117</v>
          </cell>
          <cell r="T92">
            <v>2.9</v>
          </cell>
          <cell r="U92">
            <v>5.4</v>
          </cell>
          <cell r="V92">
            <v>7.6</v>
          </cell>
          <cell r="W92">
            <v>5.7</v>
          </cell>
          <cell r="X92">
            <v>-3.1</v>
          </cell>
          <cell r="Y92">
            <v>5.0999999999999996</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F92">
            <v>3.3</v>
          </cell>
          <cell r="BG92">
            <v>5</v>
          </cell>
          <cell r="BH92">
            <v>0.3</v>
          </cell>
          <cell r="BI92">
            <v>3.4</v>
          </cell>
          <cell r="BJ92">
            <v>-1.4</v>
          </cell>
          <cell r="BK92">
            <v>4</v>
          </cell>
          <cell r="BO92">
            <v>5410</v>
          </cell>
          <cell r="CC92">
            <v>0</v>
          </cell>
          <cell r="CD92">
            <v>0</v>
          </cell>
        </row>
        <row r="93">
          <cell r="D93">
            <v>17762</v>
          </cell>
          <cell r="E93">
            <v>4776</v>
          </cell>
          <cell r="F93">
            <v>833</v>
          </cell>
          <cell r="G93">
            <v>5609</v>
          </cell>
          <cell r="H93">
            <v>368</v>
          </cell>
          <cell r="I93">
            <v>5977</v>
          </cell>
          <cell r="K93">
            <v>1862</v>
          </cell>
          <cell r="L93">
            <v>8710</v>
          </cell>
          <cell r="M93">
            <v>4598</v>
          </cell>
          <cell r="N93">
            <v>31069</v>
          </cell>
          <cell r="O93">
            <v>3316</v>
          </cell>
          <cell r="Q93">
            <v>34095</v>
          </cell>
          <cell r="T93">
            <v>3.3</v>
          </cell>
          <cell r="U93">
            <v>3.9</v>
          </cell>
          <cell r="V93">
            <v>3.2</v>
          </cell>
          <cell r="W93">
            <v>3.8</v>
          </cell>
          <cell r="X93">
            <v>-2.5</v>
          </cell>
          <cell r="Y93">
            <v>3.4</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F93">
            <v>2.2000000000000002</v>
          </cell>
          <cell r="BG93">
            <v>1.8</v>
          </cell>
          <cell r="BH93">
            <v>6.5</v>
          </cell>
          <cell r="BI93">
            <v>3.1</v>
          </cell>
          <cell r="BJ93">
            <v>14.5</v>
          </cell>
          <cell r="BK93">
            <v>2.7</v>
          </cell>
          <cell r="BO93">
            <v>4106</v>
          </cell>
          <cell r="CC93">
            <v>0</v>
          </cell>
          <cell r="CD93">
            <v>0</v>
          </cell>
        </row>
        <row r="94">
          <cell r="D94">
            <v>18372</v>
          </cell>
          <cell r="E94">
            <v>4918</v>
          </cell>
          <cell r="F94">
            <v>829</v>
          </cell>
          <cell r="G94">
            <v>5746</v>
          </cell>
          <cell r="H94">
            <v>357</v>
          </cell>
          <cell r="I94">
            <v>6103</v>
          </cell>
          <cell r="K94">
            <v>1941</v>
          </cell>
          <cell r="L94">
            <v>8945</v>
          </cell>
          <cell r="M94">
            <v>4693</v>
          </cell>
          <cell r="N94">
            <v>32010</v>
          </cell>
          <cell r="O94">
            <v>3439</v>
          </cell>
          <cell r="Q94">
            <v>35083</v>
          </cell>
          <cell r="T94">
            <v>3.4</v>
          </cell>
          <cell r="U94">
            <v>3</v>
          </cell>
          <cell r="V94">
            <v>-0.6</v>
          </cell>
          <cell r="W94">
            <v>2.4</v>
          </cell>
          <cell r="X94">
            <v>-3</v>
          </cell>
          <cell r="Y94">
            <v>2.1</v>
          </cell>
          <cell r="AA94">
            <v>4.3</v>
          </cell>
          <cell r="AB94">
            <v>2.7</v>
          </cell>
          <cell r="AC94">
            <v>2.1</v>
          </cell>
          <cell r="AD94">
            <v>3</v>
          </cell>
          <cell r="AE94">
            <v>3.7</v>
          </cell>
          <cell r="AF94">
            <v>2.9</v>
          </cell>
          <cell r="AI94">
            <v>18351</v>
          </cell>
          <cell r="AJ94">
            <v>5014</v>
          </cell>
          <cell r="AK94">
            <v>856</v>
          </cell>
          <cell r="AL94">
            <v>5869</v>
          </cell>
          <cell r="AM94">
            <v>363</v>
          </cell>
          <cell r="AN94">
            <v>6233</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F94">
            <v>6.8</v>
          </cell>
          <cell r="BG94">
            <v>5.3</v>
          </cell>
          <cell r="BH94">
            <v>2.8</v>
          </cell>
          <cell r="BI94">
            <v>3.9</v>
          </cell>
          <cell r="BJ94">
            <v>-5.7</v>
          </cell>
          <cell r="BK94">
            <v>2.2999999999999998</v>
          </cell>
          <cell r="BO94">
            <v>4897</v>
          </cell>
          <cell r="CC94">
            <v>0</v>
          </cell>
          <cell r="CD94">
            <v>0</v>
          </cell>
        </row>
        <row r="95">
          <cell r="D95">
            <v>19065</v>
          </cell>
          <cell r="E95">
            <v>5163</v>
          </cell>
          <cell r="F95">
            <v>836</v>
          </cell>
          <cell r="G95">
            <v>5999</v>
          </cell>
          <cell r="H95">
            <v>345</v>
          </cell>
          <cell r="I95">
            <v>6344</v>
          </cell>
          <cell r="K95">
            <v>2020</v>
          </cell>
          <cell r="L95">
            <v>9296</v>
          </cell>
          <cell r="M95">
            <v>4724</v>
          </cell>
          <cell r="N95">
            <v>33085</v>
          </cell>
          <cell r="O95">
            <v>3546</v>
          </cell>
          <cell r="Q95">
            <v>36214</v>
          </cell>
          <cell r="T95">
            <v>3.8</v>
          </cell>
          <cell r="U95">
            <v>5</v>
          </cell>
          <cell r="V95">
            <v>1</v>
          </cell>
          <cell r="W95">
            <v>4.4000000000000004</v>
          </cell>
          <cell r="X95">
            <v>-3.4</v>
          </cell>
          <cell r="Y95">
            <v>3.9</v>
          </cell>
          <cell r="AA95">
            <v>4</v>
          </cell>
          <cell r="AB95">
            <v>3.9</v>
          </cell>
          <cell r="AC95">
            <v>0.7</v>
          </cell>
          <cell r="AD95">
            <v>3.4</v>
          </cell>
          <cell r="AE95">
            <v>3.1</v>
          </cell>
          <cell r="AF95">
            <v>3.2</v>
          </cell>
          <cell r="AI95">
            <v>19059</v>
          </cell>
          <cell r="AJ95">
            <v>4955</v>
          </cell>
          <cell r="AK95">
            <v>805</v>
          </cell>
          <cell r="AL95">
            <v>5760</v>
          </cell>
          <cell r="AM95">
            <v>343</v>
          </cell>
          <cell r="AN95">
            <v>6103</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F95">
            <v>3</v>
          </cell>
          <cell r="BG95">
            <v>-0.4</v>
          </cell>
          <cell r="BH95">
            <v>-4.0999999999999996</v>
          </cell>
          <cell r="BI95">
            <v>1.5</v>
          </cell>
          <cell r="BJ95">
            <v>8.1999999999999993</v>
          </cell>
          <cell r="BK95">
            <v>3.3</v>
          </cell>
          <cell r="BO95">
            <v>4933</v>
          </cell>
          <cell r="CC95">
            <v>0</v>
          </cell>
          <cell r="CD95">
            <v>0</v>
          </cell>
        </row>
        <row r="96">
          <cell r="D96">
            <v>19845</v>
          </cell>
          <cell r="E96">
            <v>5435</v>
          </cell>
          <cell r="F96">
            <v>877</v>
          </cell>
          <cell r="G96">
            <v>6313</v>
          </cell>
          <cell r="H96">
            <v>344</v>
          </cell>
          <cell r="I96">
            <v>6656</v>
          </cell>
          <cell r="K96">
            <v>2097</v>
          </cell>
          <cell r="L96">
            <v>9718</v>
          </cell>
          <cell r="M96">
            <v>4700</v>
          </cell>
          <cell r="N96">
            <v>34262</v>
          </cell>
          <cell r="O96">
            <v>3645</v>
          </cell>
          <cell r="Q96">
            <v>37410</v>
          </cell>
          <cell r="T96">
            <v>4.0999999999999996</v>
          </cell>
          <cell r="U96">
            <v>5.3</v>
          </cell>
          <cell r="V96">
            <v>4.9000000000000004</v>
          </cell>
          <cell r="W96">
            <v>5.2</v>
          </cell>
          <cell r="X96">
            <v>-0.4</v>
          </cell>
          <cell r="Y96">
            <v>4.9000000000000004</v>
          </cell>
          <cell r="AA96">
            <v>3.8</v>
          </cell>
          <cell r="AB96">
            <v>4.5</v>
          </cell>
          <cell r="AC96">
            <v>-0.5</v>
          </cell>
          <cell r="AD96">
            <v>3.6</v>
          </cell>
          <cell r="AE96">
            <v>2.8</v>
          </cell>
          <cell r="AF96">
            <v>3.3</v>
          </cell>
          <cell r="AI96">
            <v>19873</v>
          </cell>
          <cell r="AJ96">
            <v>5549</v>
          </cell>
          <cell r="AK96">
            <v>875</v>
          </cell>
          <cell r="AL96">
            <v>6424</v>
          </cell>
          <cell r="AM96">
            <v>338</v>
          </cell>
          <cell r="AN96">
            <v>6762</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F96">
            <v>3.3</v>
          </cell>
          <cell r="BG96">
            <v>8.4</v>
          </cell>
          <cell r="BH96">
            <v>4.5</v>
          </cell>
          <cell r="BI96">
            <v>5.4</v>
          </cell>
          <cell r="BJ96">
            <v>4.3</v>
          </cell>
          <cell r="BK96">
            <v>4.5999999999999996</v>
          </cell>
          <cell r="BO96">
            <v>6437</v>
          </cell>
          <cell r="CC96">
            <v>0</v>
          </cell>
          <cell r="CD96">
            <v>0</v>
          </cell>
        </row>
        <row r="97">
          <cell r="D97">
            <v>20634</v>
          </cell>
          <cell r="E97">
            <v>5691</v>
          </cell>
          <cell r="F97">
            <v>936</v>
          </cell>
          <cell r="G97">
            <v>6627</v>
          </cell>
          <cell r="H97">
            <v>355</v>
          </cell>
          <cell r="I97">
            <v>6982</v>
          </cell>
          <cell r="K97">
            <v>2179</v>
          </cell>
          <cell r="L97">
            <v>10159</v>
          </cell>
          <cell r="M97">
            <v>4715</v>
          </cell>
          <cell r="N97">
            <v>35508</v>
          </cell>
          <cell r="O97">
            <v>3754</v>
          </cell>
          <cell r="Q97">
            <v>38713</v>
          </cell>
          <cell r="T97">
            <v>4</v>
          </cell>
          <cell r="U97">
            <v>4.7</v>
          </cell>
          <cell r="V97">
            <v>6.7</v>
          </cell>
          <cell r="W97">
            <v>5</v>
          </cell>
          <cell r="X97">
            <v>3.2</v>
          </cell>
          <cell r="Y97">
            <v>4.9000000000000004</v>
          </cell>
          <cell r="AA97">
            <v>3.9</v>
          </cell>
          <cell r="AB97">
            <v>4.5</v>
          </cell>
          <cell r="AC97">
            <v>0.3</v>
          </cell>
          <cell r="AD97">
            <v>3.6</v>
          </cell>
          <cell r="AE97">
            <v>3</v>
          </cell>
          <cell r="AF97">
            <v>3.5</v>
          </cell>
          <cell r="AI97">
            <v>20576</v>
          </cell>
          <cell r="AJ97">
            <v>5808</v>
          </cell>
          <cell r="AK97">
            <v>952</v>
          </cell>
          <cell r="AL97">
            <v>6761</v>
          </cell>
          <cell r="AM97">
            <v>352</v>
          </cell>
          <cell r="AN97">
            <v>7112</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F97">
            <v>4.4000000000000004</v>
          </cell>
          <cell r="BG97">
            <v>4.9000000000000004</v>
          </cell>
          <cell r="BH97">
            <v>-1.7</v>
          </cell>
          <cell r="BI97">
            <v>3.2</v>
          </cell>
          <cell r="BJ97">
            <v>-1.9</v>
          </cell>
          <cell r="BK97">
            <v>2</v>
          </cell>
          <cell r="BO97">
            <v>5049</v>
          </cell>
          <cell r="CC97">
            <v>0</v>
          </cell>
          <cell r="CD97">
            <v>0</v>
          </cell>
        </row>
        <row r="98">
          <cell r="D98">
            <v>21347</v>
          </cell>
          <cell r="E98">
            <v>5916</v>
          </cell>
          <cell r="F98">
            <v>986</v>
          </cell>
          <cell r="G98">
            <v>6902</v>
          </cell>
          <cell r="H98">
            <v>369</v>
          </cell>
          <cell r="I98">
            <v>7270</v>
          </cell>
          <cell r="K98">
            <v>2279</v>
          </cell>
          <cell r="L98">
            <v>10582</v>
          </cell>
          <cell r="M98">
            <v>4774</v>
          </cell>
          <cell r="N98">
            <v>36702</v>
          </cell>
          <cell r="O98">
            <v>3855</v>
          </cell>
          <cell r="Q98">
            <v>40212</v>
          </cell>
          <cell r="T98">
            <v>3.5</v>
          </cell>
          <cell r="U98">
            <v>4</v>
          </cell>
          <cell r="V98">
            <v>5.3</v>
          </cell>
          <cell r="W98">
            <v>4.0999999999999996</v>
          </cell>
          <cell r="X98">
            <v>4</v>
          </cell>
          <cell r="Y98">
            <v>4.0999999999999996</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F98">
            <v>4.7</v>
          </cell>
          <cell r="BG98">
            <v>0.6</v>
          </cell>
          <cell r="BH98">
            <v>-0.8</v>
          </cell>
          <cell r="BI98">
            <v>2.6</v>
          </cell>
          <cell r="BJ98">
            <v>7.2</v>
          </cell>
          <cell r="BK98">
            <v>3.7</v>
          </cell>
          <cell r="BO98">
            <v>5552</v>
          </cell>
          <cell r="CC98">
            <v>0</v>
          </cell>
          <cell r="CD98">
            <v>0</v>
          </cell>
        </row>
        <row r="99">
          <cell r="D99">
            <v>22052</v>
          </cell>
          <cell r="E99">
            <v>6005</v>
          </cell>
          <cell r="F99">
            <v>1022</v>
          </cell>
          <cell r="G99">
            <v>7027</v>
          </cell>
          <cell r="H99">
            <v>384</v>
          </cell>
          <cell r="I99">
            <v>7411</v>
          </cell>
          <cell r="K99">
            <v>2377</v>
          </cell>
          <cell r="L99">
            <v>10856</v>
          </cell>
          <cell r="M99">
            <v>4835</v>
          </cell>
          <cell r="N99">
            <v>37743</v>
          </cell>
          <cell r="O99">
            <v>4008</v>
          </cell>
          <cell r="Q99">
            <v>41786</v>
          </cell>
          <cell r="T99">
            <v>3.3</v>
          </cell>
          <cell r="U99">
            <v>1.5</v>
          </cell>
          <cell r="V99">
            <v>3.7</v>
          </cell>
          <cell r="W99">
            <v>1.8</v>
          </cell>
          <cell r="X99">
            <v>4.0999999999999996</v>
          </cell>
          <cell r="Y99">
            <v>1.9</v>
          </cell>
          <cell r="AA99">
            <v>4.3</v>
          </cell>
          <cell r="AB99">
            <v>2.6</v>
          </cell>
          <cell r="AC99">
            <v>1.3</v>
          </cell>
          <cell r="AD99">
            <v>2.8</v>
          </cell>
          <cell r="AE99">
            <v>4</v>
          </cell>
          <cell r="AF99">
            <v>3.9</v>
          </cell>
          <cell r="AI99">
            <v>22010</v>
          </cell>
          <cell r="AJ99">
            <v>6183</v>
          </cell>
          <cell r="AK99">
            <v>1031</v>
          </cell>
          <cell r="AL99">
            <v>7214</v>
          </cell>
          <cell r="AM99">
            <v>381</v>
          </cell>
          <cell r="AN99">
            <v>7595</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F99">
            <v>3.8</v>
          </cell>
          <cell r="BG99">
            <v>6.6</v>
          </cell>
          <cell r="BH99">
            <v>5.6</v>
          </cell>
          <cell r="BI99">
            <v>4</v>
          </cell>
          <cell r="BJ99">
            <v>1</v>
          </cell>
          <cell r="BK99">
            <v>5.4</v>
          </cell>
          <cell r="BO99">
            <v>6161</v>
          </cell>
          <cell r="CC99">
            <v>0</v>
          </cell>
          <cell r="CD99">
            <v>0</v>
          </cell>
        </row>
        <row r="100">
          <cell r="D100">
            <v>22865</v>
          </cell>
          <cell r="E100">
            <v>6001</v>
          </cell>
          <cell r="F100">
            <v>1070</v>
          </cell>
          <cell r="G100">
            <v>7071</v>
          </cell>
          <cell r="H100">
            <v>416</v>
          </cell>
          <cell r="I100">
            <v>7488</v>
          </cell>
          <cell r="K100">
            <v>2464</v>
          </cell>
          <cell r="L100">
            <v>11055</v>
          </cell>
          <cell r="M100">
            <v>4916</v>
          </cell>
          <cell r="N100">
            <v>38836</v>
          </cell>
          <cell r="O100">
            <v>4176</v>
          </cell>
          <cell r="Q100">
            <v>43296</v>
          </cell>
          <cell r="T100">
            <v>3.7</v>
          </cell>
          <cell r="U100">
            <v>-0.1</v>
          </cell>
          <cell r="V100">
            <v>4.7</v>
          </cell>
          <cell r="W100">
            <v>0.6</v>
          </cell>
          <cell r="X100">
            <v>8.4</v>
          </cell>
          <cell r="Y100">
            <v>1</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F100">
            <v>4.8</v>
          </cell>
          <cell r="BG100">
            <v>0.7</v>
          </cell>
          <cell r="BH100">
            <v>-1.2</v>
          </cell>
          <cell r="BI100">
            <v>2</v>
          </cell>
          <cell r="BJ100">
            <v>6.4</v>
          </cell>
          <cell r="BK100">
            <v>2.9</v>
          </cell>
          <cell r="BO100">
            <v>6984</v>
          </cell>
          <cell r="CC100">
            <v>0</v>
          </cell>
          <cell r="CD100">
            <v>0</v>
          </cell>
        </row>
        <row r="101">
          <cell r="D101">
            <v>23894</v>
          </cell>
          <cell r="E101">
            <v>5862</v>
          </cell>
          <cell r="F101">
            <v>1120</v>
          </cell>
          <cell r="G101">
            <v>6982</v>
          </cell>
          <cell r="H101">
            <v>512</v>
          </cell>
          <cell r="I101">
            <v>7495</v>
          </cell>
          <cell r="K101">
            <v>2547</v>
          </cell>
          <cell r="L101">
            <v>11186</v>
          </cell>
          <cell r="M101">
            <v>4887</v>
          </cell>
          <cell r="N101">
            <v>39968</v>
          </cell>
          <cell r="O101">
            <v>4305</v>
          </cell>
          <cell r="Q101">
            <v>44552</v>
          </cell>
          <cell r="T101">
            <v>4.5</v>
          </cell>
          <cell r="U101">
            <v>-2.2999999999999998</v>
          </cell>
          <cell r="V101">
            <v>4.5999999999999996</v>
          </cell>
          <cell r="W101">
            <v>-1.3</v>
          </cell>
          <cell r="X101">
            <v>23.1</v>
          </cell>
          <cell r="Y101">
            <v>0.1</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F101">
            <v>2</v>
          </cell>
          <cell r="BG101">
            <v>-0.9</v>
          </cell>
          <cell r="BH101">
            <v>-0.5</v>
          </cell>
          <cell r="BI101">
            <v>2.8</v>
          </cell>
          <cell r="BJ101">
            <v>2.4</v>
          </cell>
          <cell r="BK101">
            <v>2.1</v>
          </cell>
          <cell r="BO101">
            <v>4972</v>
          </cell>
          <cell r="CC101">
            <v>0</v>
          </cell>
          <cell r="CD101">
            <v>0</v>
          </cell>
        </row>
        <row r="102">
          <cell r="D102">
            <v>24986</v>
          </cell>
          <cell r="E102">
            <v>5684</v>
          </cell>
          <cell r="F102">
            <v>1184</v>
          </cell>
          <cell r="G102">
            <v>6868</v>
          </cell>
          <cell r="H102">
            <v>689</v>
          </cell>
          <cell r="I102">
            <v>7558</v>
          </cell>
          <cell r="K102">
            <v>2628</v>
          </cell>
          <cell r="L102">
            <v>11379</v>
          </cell>
          <cell r="M102">
            <v>4694</v>
          </cell>
          <cell r="N102">
            <v>41059</v>
          </cell>
          <cell r="O102">
            <v>4435</v>
          </cell>
          <cell r="Q102">
            <v>45637</v>
          </cell>
          <cell r="T102">
            <v>4.5999999999999996</v>
          </cell>
          <cell r="U102">
            <v>-3</v>
          </cell>
          <cell r="V102">
            <v>5.7</v>
          </cell>
          <cell r="W102">
            <v>-1.6</v>
          </cell>
          <cell r="X102">
            <v>34.5</v>
          </cell>
          <cell r="Y102">
            <v>0.8</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F102">
            <v>3.7</v>
          </cell>
          <cell r="BG102">
            <v>4.3</v>
          </cell>
          <cell r="BH102">
            <v>0.1</v>
          </cell>
          <cell r="BI102">
            <v>3.6</v>
          </cell>
          <cell r="BJ102">
            <v>3</v>
          </cell>
          <cell r="BK102">
            <v>3.8</v>
          </cell>
          <cell r="BO102">
            <v>5744</v>
          </cell>
          <cell r="CC102">
            <v>0</v>
          </cell>
          <cell r="CD102">
            <v>0</v>
          </cell>
        </row>
        <row r="103">
          <cell r="D103">
            <v>25817</v>
          </cell>
          <cell r="E103">
            <v>5631</v>
          </cell>
          <cell r="F103">
            <v>1250</v>
          </cell>
          <cell r="G103">
            <v>6880</v>
          </cell>
          <cell r="H103">
            <v>900</v>
          </cell>
          <cell r="I103">
            <v>7781</v>
          </cell>
          <cell r="K103">
            <v>2715</v>
          </cell>
          <cell r="L103">
            <v>11739</v>
          </cell>
          <cell r="M103">
            <v>4425</v>
          </cell>
          <cell r="N103">
            <v>41980</v>
          </cell>
          <cell r="O103">
            <v>4588</v>
          </cell>
          <cell r="Q103">
            <v>46546</v>
          </cell>
          <cell r="T103">
            <v>3.3</v>
          </cell>
          <cell r="U103">
            <v>-0.9</v>
          </cell>
          <cell r="V103">
            <v>5.5</v>
          </cell>
          <cell r="W103">
            <v>0.2</v>
          </cell>
          <cell r="X103">
            <v>30.6</v>
          </cell>
          <cell r="Y103">
            <v>2.9</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F103">
            <v>4</v>
          </cell>
          <cell r="BG103">
            <v>1.4</v>
          </cell>
          <cell r="BH103">
            <v>-11</v>
          </cell>
          <cell r="BI103">
            <v>1.8</v>
          </cell>
          <cell r="BJ103">
            <v>2</v>
          </cell>
          <cell r="BK103">
            <v>1.2</v>
          </cell>
          <cell r="BO103">
            <v>5548</v>
          </cell>
          <cell r="CC103">
            <v>0</v>
          </cell>
          <cell r="CD103">
            <v>0</v>
          </cell>
        </row>
        <row r="104">
          <cell r="D104">
            <v>26093</v>
          </cell>
          <cell r="E104">
            <v>5759</v>
          </cell>
          <cell r="F104">
            <v>1256</v>
          </cell>
          <cell r="G104">
            <v>7015</v>
          </cell>
          <cell r="H104">
            <v>1070</v>
          </cell>
          <cell r="I104">
            <v>8084</v>
          </cell>
          <cell r="K104">
            <v>2802</v>
          </cell>
          <cell r="L104">
            <v>12177</v>
          </cell>
          <cell r="M104">
            <v>4141</v>
          </cell>
          <cell r="N104">
            <v>42411</v>
          </cell>
          <cell r="O104">
            <v>4754</v>
          </cell>
          <cell r="Q104">
            <v>47041</v>
          </cell>
          <cell r="T104">
            <v>1.1000000000000001</v>
          </cell>
          <cell r="U104">
            <v>2.2999999999999998</v>
          </cell>
          <cell r="V104">
            <v>0.5</v>
          </cell>
          <cell r="W104">
            <v>2</v>
          </cell>
          <cell r="X104">
            <v>18.8</v>
          </cell>
          <cell r="Y104">
            <v>3.9</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F104">
            <v>1.9</v>
          </cell>
          <cell r="BG104">
            <v>5.3</v>
          </cell>
          <cell r="BH104">
            <v>-4</v>
          </cell>
          <cell r="BI104">
            <v>1.3</v>
          </cell>
          <cell r="BJ104">
            <v>6.1</v>
          </cell>
          <cell r="BK104">
            <v>1.6</v>
          </cell>
          <cell r="BO104">
            <v>6524</v>
          </cell>
          <cell r="CC104">
            <v>0</v>
          </cell>
          <cell r="CD104">
            <v>0</v>
          </cell>
        </row>
        <row r="105">
          <cell r="D105">
            <v>25970</v>
          </cell>
          <cell r="E105">
            <v>6126</v>
          </cell>
          <cell r="F105">
            <v>1242</v>
          </cell>
          <cell r="G105">
            <v>7368</v>
          </cell>
          <cell r="H105">
            <v>1148</v>
          </cell>
          <cell r="I105">
            <v>8517</v>
          </cell>
          <cell r="K105">
            <v>2874</v>
          </cell>
          <cell r="L105">
            <v>12720</v>
          </cell>
          <cell r="M105">
            <v>4187</v>
          </cell>
          <cell r="N105">
            <v>42877</v>
          </cell>
          <cell r="O105">
            <v>4912</v>
          </cell>
          <cell r="Q105">
            <v>47600</v>
          </cell>
          <cell r="T105">
            <v>-0.5</v>
          </cell>
          <cell r="U105">
            <v>6.4</v>
          </cell>
          <cell r="V105">
            <v>-1.1000000000000001</v>
          </cell>
          <cell r="W105">
            <v>5</v>
          </cell>
          <cell r="X105">
            <v>7.4</v>
          </cell>
          <cell r="Y105">
            <v>5.4</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F105">
            <v>4.0999999999999996</v>
          </cell>
          <cell r="BG105">
            <v>3.1</v>
          </cell>
          <cell r="BH105">
            <v>1.2</v>
          </cell>
          <cell r="BI105">
            <v>1</v>
          </cell>
          <cell r="BJ105">
            <v>2.8</v>
          </cell>
          <cell r="BK105">
            <v>0.8</v>
          </cell>
          <cell r="BO105">
            <v>5345</v>
          </cell>
          <cell r="CC105">
            <v>0</v>
          </cell>
          <cell r="CD105">
            <v>0</v>
          </cell>
        </row>
        <row r="106">
          <cell r="D106">
            <v>25887</v>
          </cell>
          <cell r="E106">
            <v>6603</v>
          </cell>
          <cell r="F106">
            <v>1284</v>
          </cell>
          <cell r="G106">
            <v>7888</v>
          </cell>
          <cell r="H106">
            <v>1157</v>
          </cell>
          <cell r="I106">
            <v>9044</v>
          </cell>
          <cell r="K106">
            <v>2939</v>
          </cell>
          <cell r="L106">
            <v>13345</v>
          </cell>
          <cell r="M106">
            <v>4601</v>
          </cell>
          <cell r="N106">
            <v>43833</v>
          </cell>
          <cell r="O106">
            <v>5028</v>
          </cell>
          <cell r="Q106">
            <v>48732</v>
          </cell>
          <cell r="T106">
            <v>-0.3</v>
          </cell>
          <cell r="U106">
            <v>7.8</v>
          </cell>
          <cell r="V106">
            <v>3.4</v>
          </cell>
          <cell r="W106">
            <v>7</v>
          </cell>
          <cell r="X106">
            <v>0.7</v>
          </cell>
          <cell r="Y106">
            <v>6.2</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F106">
            <v>1.3</v>
          </cell>
          <cell r="BG106">
            <v>5.4</v>
          </cell>
          <cell r="BH106">
            <v>1.7</v>
          </cell>
          <cell r="BI106">
            <v>0.4</v>
          </cell>
          <cell r="BJ106">
            <v>0.7</v>
          </cell>
          <cell r="BK106">
            <v>1.2</v>
          </cell>
          <cell r="BO106">
            <v>6613</v>
          </cell>
          <cell r="CC106">
            <v>0</v>
          </cell>
          <cell r="CD106">
            <v>1</v>
          </cell>
        </row>
        <row r="107">
          <cell r="B107">
            <v>24060</v>
          </cell>
          <cell r="C107">
            <v>2169</v>
          </cell>
          <cell r="D107">
            <v>26221</v>
          </cell>
          <cell r="E107">
            <v>7128</v>
          </cell>
          <cell r="F107">
            <v>1403</v>
          </cell>
          <cell r="G107">
            <v>8531</v>
          </cell>
          <cell r="H107">
            <v>1144</v>
          </cell>
          <cell r="I107">
            <v>9675</v>
          </cell>
          <cell r="K107">
            <v>3023</v>
          </cell>
          <cell r="L107">
            <v>14089</v>
          </cell>
          <cell r="M107">
            <v>5120</v>
          </cell>
          <cell r="N107">
            <v>45430</v>
          </cell>
          <cell r="O107">
            <v>5187</v>
          </cell>
          <cell r="Q107">
            <v>50501</v>
          </cell>
          <cell r="T107">
            <v>1.3</v>
          </cell>
          <cell r="U107">
            <v>7.9</v>
          </cell>
          <cell r="V107">
            <v>9.3000000000000007</v>
          </cell>
          <cell r="W107">
            <v>8.1999999999999993</v>
          </cell>
          <cell r="X107">
            <v>-1.1000000000000001</v>
          </cell>
          <cell r="Y107">
            <v>7</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F107">
            <v>2.2000000000000002</v>
          </cell>
          <cell r="BG107">
            <v>6.5</v>
          </cell>
          <cell r="BH107">
            <v>30.3</v>
          </cell>
          <cell r="BI107">
            <v>6.8</v>
          </cell>
          <cell r="BJ107">
            <v>5.5</v>
          </cell>
          <cell r="BK107">
            <v>5.8</v>
          </cell>
          <cell r="BO107">
            <v>7217</v>
          </cell>
          <cell r="CC107">
            <v>0</v>
          </cell>
          <cell r="CD107">
            <v>0</v>
          </cell>
        </row>
        <row r="108">
          <cell r="B108">
            <v>24815</v>
          </cell>
          <cell r="C108">
            <v>2243</v>
          </cell>
          <cell r="D108">
            <v>26975</v>
          </cell>
          <cell r="E108">
            <v>7710</v>
          </cell>
          <cell r="F108">
            <v>1535</v>
          </cell>
          <cell r="G108">
            <v>9245</v>
          </cell>
          <cell r="H108">
            <v>1119</v>
          </cell>
          <cell r="I108">
            <v>10364</v>
          </cell>
          <cell r="K108">
            <v>3098</v>
          </cell>
          <cell r="L108">
            <v>14883</v>
          </cell>
          <cell r="M108">
            <v>5514</v>
          </cell>
          <cell r="N108">
            <v>47373</v>
          </cell>
          <cell r="O108">
            <v>5439</v>
          </cell>
          <cell r="Q108">
            <v>52582</v>
          </cell>
          <cell r="T108">
            <v>2.9</v>
          </cell>
          <cell r="U108">
            <v>8.1999999999999993</v>
          </cell>
          <cell r="V108">
            <v>9.4</v>
          </cell>
          <cell r="W108">
            <v>8.4</v>
          </cell>
          <cell r="X108">
            <v>-2.2000000000000002</v>
          </cell>
          <cell r="Y108">
            <v>7.1</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F108">
            <v>3.6</v>
          </cell>
          <cell r="BG108">
            <v>3.1</v>
          </cell>
          <cell r="BH108">
            <v>-3.6</v>
          </cell>
          <cell r="BI108">
            <v>2</v>
          </cell>
          <cell r="BJ108">
            <v>0.9</v>
          </cell>
          <cell r="BK108">
            <v>2.8</v>
          </cell>
          <cell r="BO108">
            <v>8303</v>
          </cell>
          <cell r="CC108">
            <v>0</v>
          </cell>
          <cell r="CD108">
            <v>0</v>
          </cell>
        </row>
        <row r="109">
          <cell r="B109">
            <v>25609</v>
          </cell>
          <cell r="C109">
            <v>2322</v>
          </cell>
          <cell r="D109">
            <v>27932</v>
          </cell>
          <cell r="E109">
            <v>8265</v>
          </cell>
          <cell r="F109">
            <v>1592</v>
          </cell>
          <cell r="G109">
            <v>9856</v>
          </cell>
          <cell r="H109">
            <v>1049</v>
          </cell>
          <cell r="I109">
            <v>10905</v>
          </cell>
          <cell r="K109">
            <v>3153</v>
          </cell>
          <cell r="L109">
            <v>15507</v>
          </cell>
          <cell r="M109">
            <v>5679</v>
          </cell>
          <cell r="N109">
            <v>49119</v>
          </cell>
          <cell r="O109">
            <v>5692</v>
          </cell>
          <cell r="Q109">
            <v>54356</v>
          </cell>
          <cell r="T109">
            <v>3.5</v>
          </cell>
          <cell r="U109">
            <v>7.2</v>
          </cell>
          <cell r="V109">
            <v>3.7</v>
          </cell>
          <cell r="W109">
            <v>6.6</v>
          </cell>
          <cell r="X109">
            <v>-6.3</v>
          </cell>
          <cell r="Y109">
            <v>5.2</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F109">
            <v>3.3</v>
          </cell>
          <cell r="BG109">
            <v>8.3000000000000007</v>
          </cell>
          <cell r="BH109">
            <v>5.7</v>
          </cell>
          <cell r="BI109">
            <v>5.0999999999999996</v>
          </cell>
          <cell r="BJ109">
            <v>10.3</v>
          </cell>
          <cell r="BK109">
            <v>4.2</v>
          </cell>
          <cell r="BO109">
            <v>7660</v>
          </cell>
          <cell r="CC109">
            <v>0</v>
          </cell>
          <cell r="CD109">
            <v>0</v>
          </cell>
        </row>
        <row r="110">
          <cell r="B110">
            <v>26410</v>
          </cell>
          <cell r="C110">
            <v>2404</v>
          </cell>
          <cell r="D110">
            <v>28814</v>
          </cell>
          <cell r="E110">
            <v>8671</v>
          </cell>
          <cell r="F110">
            <v>1628</v>
          </cell>
          <cell r="G110">
            <v>10299</v>
          </cell>
          <cell r="H110">
            <v>914</v>
          </cell>
          <cell r="I110">
            <v>11212</v>
          </cell>
          <cell r="K110">
            <v>3191</v>
          </cell>
          <cell r="L110">
            <v>15871</v>
          </cell>
          <cell r="M110">
            <v>5724</v>
          </cell>
          <cell r="N110">
            <v>50409</v>
          </cell>
          <cell r="O110">
            <v>5852</v>
          </cell>
          <cell r="Q110">
            <v>55517</v>
          </cell>
          <cell r="T110">
            <v>3.2</v>
          </cell>
          <cell r="U110">
            <v>4.9000000000000004</v>
          </cell>
          <cell r="V110">
            <v>2.2999999999999998</v>
          </cell>
          <cell r="W110">
            <v>4.5</v>
          </cell>
          <cell r="X110">
            <v>-12.9</v>
          </cell>
          <cell r="Y110">
            <v>2.8</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F110">
            <v>-2.6</v>
          </cell>
          <cell r="BG110">
            <v>-0.3</v>
          </cell>
          <cell r="BH110">
            <v>2.1</v>
          </cell>
          <cell r="BI110">
            <v>2.2000000000000002</v>
          </cell>
          <cell r="BJ110">
            <v>0.3</v>
          </cell>
          <cell r="BK110">
            <v>2.1</v>
          </cell>
          <cell r="BO110">
            <v>8486</v>
          </cell>
          <cell r="CC110">
            <v>0</v>
          </cell>
          <cell r="CD110">
            <v>0</v>
          </cell>
        </row>
        <row r="111">
          <cell r="B111">
            <v>27031</v>
          </cell>
          <cell r="C111">
            <v>2474</v>
          </cell>
          <cell r="D111">
            <v>29504</v>
          </cell>
          <cell r="E111">
            <v>8890</v>
          </cell>
          <cell r="F111">
            <v>1730</v>
          </cell>
          <cell r="G111">
            <v>10621</v>
          </cell>
          <cell r="H111">
            <v>745</v>
          </cell>
          <cell r="I111">
            <v>11366</v>
          </cell>
          <cell r="K111">
            <v>3231</v>
          </cell>
          <cell r="L111">
            <v>16081</v>
          </cell>
          <cell r="M111">
            <v>5851</v>
          </cell>
          <cell r="N111">
            <v>51436</v>
          </cell>
          <cell r="O111">
            <v>5935</v>
          </cell>
          <cell r="Q111">
            <v>56446</v>
          </cell>
          <cell r="T111">
            <v>2.4</v>
          </cell>
          <cell r="U111">
            <v>2.5</v>
          </cell>
          <cell r="V111">
            <v>6.3</v>
          </cell>
          <cell r="W111">
            <v>3.1</v>
          </cell>
          <cell r="X111">
            <v>-18.5</v>
          </cell>
          <cell r="Y111">
            <v>1.4</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F111">
            <v>4.3</v>
          </cell>
          <cell r="BG111">
            <v>1.4</v>
          </cell>
          <cell r="BH111">
            <v>0</v>
          </cell>
          <cell r="BI111">
            <v>1.8</v>
          </cell>
          <cell r="BJ111">
            <v>1.1000000000000001</v>
          </cell>
          <cell r="BK111">
            <v>1.2</v>
          </cell>
          <cell r="BO111">
            <v>8913</v>
          </cell>
          <cell r="CC111">
            <v>0</v>
          </cell>
          <cell r="CD111">
            <v>0</v>
          </cell>
        </row>
        <row r="112">
          <cell r="B112">
            <v>27462</v>
          </cell>
          <cell r="C112">
            <v>2530</v>
          </cell>
          <cell r="D112">
            <v>29992</v>
          </cell>
          <cell r="E112">
            <v>9082</v>
          </cell>
          <cell r="F112">
            <v>1836</v>
          </cell>
          <cell r="G112">
            <v>10918</v>
          </cell>
          <cell r="H112">
            <v>605</v>
          </cell>
          <cell r="I112">
            <v>11524</v>
          </cell>
          <cell r="K112">
            <v>3311</v>
          </cell>
          <cell r="L112">
            <v>16342</v>
          </cell>
          <cell r="M112">
            <v>5977</v>
          </cell>
          <cell r="N112">
            <v>52311</v>
          </cell>
          <cell r="O112">
            <v>6128</v>
          </cell>
          <cell r="Q112">
            <v>57667</v>
          </cell>
          <cell r="T112">
            <v>1.7</v>
          </cell>
          <cell r="U112">
            <v>2.2000000000000002</v>
          </cell>
          <cell r="V112">
            <v>6.1</v>
          </cell>
          <cell r="W112">
            <v>2.8</v>
          </cell>
          <cell r="X112">
            <v>-18.7</v>
          </cell>
          <cell r="Y112">
            <v>1.4</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F112">
            <v>1.8</v>
          </cell>
          <cell r="BG112">
            <v>1.9</v>
          </cell>
          <cell r="BH112">
            <v>2.6</v>
          </cell>
          <cell r="BI112">
            <v>1.8</v>
          </cell>
          <cell r="BJ112">
            <v>2.4</v>
          </cell>
          <cell r="BK112">
            <v>1.6</v>
          </cell>
          <cell r="BO112">
            <v>10085</v>
          </cell>
          <cell r="CC112">
            <v>0</v>
          </cell>
          <cell r="CD112">
            <v>0</v>
          </cell>
        </row>
        <row r="113">
          <cell r="B113">
            <v>27860</v>
          </cell>
          <cell r="C113">
            <v>2589</v>
          </cell>
          <cell r="D113">
            <v>30449</v>
          </cell>
          <cell r="E113">
            <v>9614</v>
          </cell>
          <cell r="F113">
            <v>1897</v>
          </cell>
          <cell r="G113">
            <v>11512</v>
          </cell>
          <cell r="H113">
            <v>512</v>
          </cell>
          <cell r="I113">
            <v>12024</v>
          </cell>
          <cell r="K113">
            <v>3432</v>
          </cell>
          <cell r="L113">
            <v>17002</v>
          </cell>
          <cell r="M113">
            <v>6121</v>
          </cell>
          <cell r="N113">
            <v>53572</v>
          </cell>
          <cell r="O113">
            <v>6525</v>
          </cell>
          <cell r="Q113">
            <v>59511</v>
          </cell>
          <cell r="T113">
            <v>1.5</v>
          </cell>
          <cell r="U113">
            <v>5.9</v>
          </cell>
          <cell r="V113">
            <v>3.3</v>
          </cell>
          <cell r="W113">
            <v>5.4</v>
          </cell>
          <cell r="X113">
            <v>-15.4</v>
          </cell>
          <cell r="Y113">
            <v>4.3</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F113">
            <v>2.2000000000000002</v>
          </cell>
          <cell r="BG113">
            <v>3.5</v>
          </cell>
          <cell r="BH113">
            <v>4.8</v>
          </cell>
          <cell r="BI113">
            <v>2.2000000000000002</v>
          </cell>
          <cell r="BJ113">
            <v>5.9</v>
          </cell>
          <cell r="BK113">
            <v>3.9</v>
          </cell>
          <cell r="BO113">
            <v>8576</v>
          </cell>
          <cell r="CC113">
            <v>0</v>
          </cell>
          <cell r="CD113">
            <v>0</v>
          </cell>
        </row>
        <row r="114">
          <cell r="B114">
            <v>28396</v>
          </cell>
          <cell r="C114">
            <v>2660</v>
          </cell>
          <cell r="D114">
            <v>31056</v>
          </cell>
          <cell r="E114">
            <v>10151</v>
          </cell>
          <cell r="F114">
            <v>1902</v>
          </cell>
          <cell r="G114">
            <v>12053</v>
          </cell>
          <cell r="H114">
            <v>437</v>
          </cell>
          <cell r="I114">
            <v>12490</v>
          </cell>
          <cell r="K114">
            <v>3561</v>
          </cell>
          <cell r="L114">
            <v>17651</v>
          </cell>
          <cell r="M114">
            <v>6296</v>
          </cell>
          <cell r="N114">
            <v>55003</v>
          </cell>
          <cell r="O114">
            <v>6921</v>
          </cell>
          <cell r="Q114">
            <v>61548</v>
          </cell>
          <cell r="T114">
            <v>2</v>
          </cell>
          <cell r="U114">
            <v>5.6</v>
          </cell>
          <cell r="V114">
            <v>0.2</v>
          </cell>
          <cell r="W114">
            <v>4.7</v>
          </cell>
          <cell r="X114">
            <v>-14.7</v>
          </cell>
          <cell r="Y114">
            <v>3.9</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F114">
            <v>6</v>
          </cell>
          <cell r="BG114">
            <v>3.9</v>
          </cell>
          <cell r="BH114">
            <v>0.1</v>
          </cell>
          <cell r="BI114">
            <v>2.8</v>
          </cell>
          <cell r="BJ114">
            <v>10.9</v>
          </cell>
          <cell r="BK114">
            <v>3.9</v>
          </cell>
          <cell r="BO114">
            <v>9842</v>
          </cell>
          <cell r="CC114">
            <v>0</v>
          </cell>
          <cell r="CD114">
            <v>0</v>
          </cell>
        </row>
        <row r="115">
          <cell r="B115">
            <v>29170</v>
          </cell>
          <cell r="C115">
            <v>2753</v>
          </cell>
          <cell r="D115">
            <v>31923</v>
          </cell>
          <cell r="E115">
            <v>10438</v>
          </cell>
          <cell r="F115">
            <v>1910</v>
          </cell>
          <cell r="G115">
            <v>12349</v>
          </cell>
          <cell r="H115">
            <v>362</v>
          </cell>
          <cell r="I115">
            <v>12710</v>
          </cell>
          <cell r="K115">
            <v>3695</v>
          </cell>
          <cell r="L115">
            <v>18066</v>
          </cell>
          <cell r="M115">
            <v>6490</v>
          </cell>
          <cell r="N115">
            <v>56479</v>
          </cell>
          <cell r="O115">
            <v>7141</v>
          </cell>
          <cell r="Q115">
            <v>63260</v>
          </cell>
          <cell r="T115">
            <v>2.8</v>
          </cell>
          <cell r="U115">
            <v>2.8</v>
          </cell>
          <cell r="V115">
            <v>0.4</v>
          </cell>
          <cell r="W115">
            <v>2.5</v>
          </cell>
          <cell r="X115">
            <v>-17.2</v>
          </cell>
          <cell r="Y115">
            <v>1.8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F115">
            <v>3.2</v>
          </cell>
          <cell r="BG115">
            <v>6.3</v>
          </cell>
          <cell r="BH115">
            <v>2.8</v>
          </cell>
          <cell r="BI115">
            <v>3.6</v>
          </cell>
          <cell r="BJ115">
            <v>-0.1</v>
          </cell>
          <cell r="BK115">
            <v>2.2999999999999998</v>
          </cell>
          <cell r="BO115">
            <v>11048</v>
          </cell>
          <cell r="CC115">
            <v>0</v>
          </cell>
          <cell r="CD115">
            <v>0</v>
          </cell>
        </row>
        <row r="116">
          <cell r="B116">
            <v>30045</v>
          </cell>
          <cell r="C116">
            <v>2853</v>
          </cell>
          <cell r="D116">
            <v>32898</v>
          </cell>
          <cell r="E116">
            <v>10413</v>
          </cell>
          <cell r="F116">
            <v>2039</v>
          </cell>
          <cell r="G116">
            <v>12452</v>
          </cell>
          <cell r="H116">
            <v>328</v>
          </cell>
          <cell r="I116">
            <v>12780</v>
          </cell>
          <cell r="K116">
            <v>3851</v>
          </cell>
          <cell r="L116">
            <v>18350</v>
          </cell>
          <cell r="M116">
            <v>6689</v>
          </cell>
          <cell r="N116">
            <v>57938</v>
          </cell>
          <cell r="O116">
            <v>7111</v>
          </cell>
          <cell r="Q116">
            <v>64560</v>
          </cell>
          <cell r="T116">
            <v>3.1</v>
          </cell>
          <cell r="U116">
            <v>-0.2</v>
          </cell>
          <cell r="V116">
            <v>6.7</v>
          </cell>
          <cell r="W116">
            <v>0.8</v>
          </cell>
          <cell r="X116">
            <v>-9.1999999999999993</v>
          </cell>
          <cell r="Y116">
            <v>0.5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F116">
            <v>2.7</v>
          </cell>
          <cell r="BG116">
            <v>-5.3</v>
          </cell>
          <cell r="BH116">
            <v>6.4</v>
          </cell>
          <cell r="BI116">
            <v>0.8</v>
          </cell>
          <cell r="BJ116">
            <v>-0.1</v>
          </cell>
          <cell r="BK116">
            <v>2</v>
          </cell>
          <cell r="BO116">
            <v>11039</v>
          </cell>
          <cell r="CC116">
            <v>0</v>
          </cell>
          <cell r="CD116">
            <v>1</v>
          </cell>
        </row>
        <row r="117">
          <cell r="B117">
            <v>30859</v>
          </cell>
          <cell r="C117">
            <v>2955</v>
          </cell>
          <cell r="D117">
            <v>33814</v>
          </cell>
          <cell r="E117">
            <v>10216</v>
          </cell>
          <cell r="F117">
            <v>2187</v>
          </cell>
          <cell r="G117">
            <v>12402</v>
          </cell>
          <cell r="H117">
            <v>389</v>
          </cell>
          <cell r="I117">
            <v>12791</v>
          </cell>
          <cell r="K117">
            <v>4036</v>
          </cell>
          <cell r="L117">
            <v>18600</v>
          </cell>
          <cell r="M117">
            <v>6797</v>
          </cell>
          <cell r="N117">
            <v>59211</v>
          </cell>
          <cell r="O117">
            <v>7009</v>
          </cell>
          <cell r="Q117">
            <v>65673</v>
          </cell>
          <cell r="T117">
            <v>2.8</v>
          </cell>
          <cell r="U117">
            <v>-1.9</v>
          </cell>
          <cell r="V117">
            <v>7.2</v>
          </cell>
          <cell r="W117">
            <v>-0.4</v>
          </cell>
          <cell r="X117">
            <v>18.600000000000001</v>
          </cell>
          <cell r="Y117">
            <v>0.1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F117">
            <v>5.4</v>
          </cell>
          <cell r="BG117">
            <v>6.3</v>
          </cell>
          <cell r="BH117">
            <v>-0.8</v>
          </cell>
          <cell r="BI117">
            <v>3.9</v>
          </cell>
          <cell r="BJ117">
            <v>-0.6</v>
          </cell>
          <cell r="BK117">
            <v>1.9</v>
          </cell>
          <cell r="BO117">
            <v>9443</v>
          </cell>
          <cell r="CC117">
            <v>0</v>
          </cell>
          <cell r="CD117">
            <v>0</v>
          </cell>
        </row>
        <row r="118">
          <cell r="B118">
            <v>31534</v>
          </cell>
          <cell r="C118">
            <v>3053</v>
          </cell>
          <cell r="D118">
            <v>34587</v>
          </cell>
          <cell r="E118">
            <v>10203</v>
          </cell>
          <cell r="F118">
            <v>2245</v>
          </cell>
          <cell r="G118">
            <v>12447</v>
          </cell>
          <cell r="H118">
            <v>544</v>
          </cell>
          <cell r="I118">
            <v>12991</v>
          </cell>
          <cell r="K118">
            <v>4225</v>
          </cell>
          <cell r="L118">
            <v>19043</v>
          </cell>
          <cell r="M118">
            <v>6825</v>
          </cell>
          <cell r="N118">
            <v>60455</v>
          </cell>
          <cell r="O118">
            <v>7037</v>
          </cell>
          <cell r="Q118">
            <v>66915</v>
          </cell>
          <cell r="T118">
            <v>2.2999999999999998</v>
          </cell>
          <cell r="U118">
            <v>-0.1</v>
          </cell>
          <cell r="V118">
            <v>2.7</v>
          </cell>
          <cell r="W118">
            <v>0.4</v>
          </cell>
          <cell r="X118">
            <v>39.6</v>
          </cell>
          <cell r="Y118">
            <v>1.6</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F118">
            <v>6.9</v>
          </cell>
          <cell r="BG118">
            <v>2.7</v>
          </cell>
          <cell r="BH118">
            <v>1.4</v>
          </cell>
          <cell r="BI118">
            <v>1.6</v>
          </cell>
          <cell r="BJ118">
            <v>-2.5</v>
          </cell>
          <cell r="BK118">
            <v>1.8</v>
          </cell>
          <cell r="BO118">
            <v>9938</v>
          </cell>
          <cell r="CC118">
            <v>0</v>
          </cell>
          <cell r="CD118">
            <v>0</v>
          </cell>
        </row>
        <row r="119">
          <cell r="B119">
            <v>32044</v>
          </cell>
          <cell r="C119">
            <v>3136</v>
          </cell>
          <cell r="D119">
            <v>35180</v>
          </cell>
          <cell r="E119">
            <v>10491</v>
          </cell>
          <cell r="F119">
            <v>2248</v>
          </cell>
          <cell r="G119">
            <v>12738</v>
          </cell>
          <cell r="H119">
            <v>738</v>
          </cell>
          <cell r="I119">
            <v>13476</v>
          </cell>
          <cell r="K119">
            <v>4372</v>
          </cell>
          <cell r="L119">
            <v>19730</v>
          </cell>
          <cell r="M119">
            <v>6870</v>
          </cell>
          <cell r="N119">
            <v>61780</v>
          </cell>
          <cell r="O119">
            <v>7202</v>
          </cell>
          <cell r="Q119">
            <v>68396</v>
          </cell>
          <cell r="T119">
            <v>1.7</v>
          </cell>
          <cell r="U119">
            <v>2.8</v>
          </cell>
          <cell r="V119">
            <v>0.1</v>
          </cell>
          <cell r="W119">
            <v>2.2999999999999998</v>
          </cell>
          <cell r="X119">
            <v>35.799999999999997</v>
          </cell>
          <cell r="Y119">
            <v>3.7</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F119">
            <v>1.1000000000000001</v>
          </cell>
          <cell r="BG119">
            <v>-0.3</v>
          </cell>
          <cell r="BH119">
            <v>-1.4</v>
          </cell>
          <cell r="BI119">
            <v>1.2</v>
          </cell>
          <cell r="BJ119">
            <v>5.7</v>
          </cell>
          <cell r="BK119">
            <v>1.9</v>
          </cell>
          <cell r="BO119">
            <v>10299</v>
          </cell>
          <cell r="CC119">
            <v>0</v>
          </cell>
          <cell r="CD119">
            <v>0</v>
          </cell>
        </row>
        <row r="120">
          <cell r="B120">
            <v>32518</v>
          </cell>
          <cell r="C120">
            <v>3211</v>
          </cell>
          <cell r="D120">
            <v>35729</v>
          </cell>
          <cell r="E120">
            <v>10926</v>
          </cell>
          <cell r="F120">
            <v>2279</v>
          </cell>
          <cell r="G120">
            <v>13205</v>
          </cell>
          <cell r="H120">
            <v>937</v>
          </cell>
          <cell r="I120">
            <v>14142</v>
          </cell>
          <cell r="K120">
            <v>4468</v>
          </cell>
          <cell r="L120">
            <v>20544</v>
          </cell>
          <cell r="M120">
            <v>7037</v>
          </cell>
          <cell r="N120">
            <v>63310</v>
          </cell>
          <cell r="O120">
            <v>7471</v>
          </cell>
          <cell r="Q120">
            <v>70243</v>
          </cell>
          <cell r="T120">
            <v>1.6</v>
          </cell>
          <cell r="U120">
            <v>4.0999999999999996</v>
          </cell>
          <cell r="V120">
            <v>1.4</v>
          </cell>
          <cell r="W120">
            <v>3.7</v>
          </cell>
          <cell r="X120">
            <v>27</v>
          </cell>
          <cell r="Y120">
            <v>4.9000000000000004</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F120">
            <v>3.2</v>
          </cell>
          <cell r="BG120">
            <v>8</v>
          </cell>
          <cell r="BH120">
            <v>5.4</v>
          </cell>
          <cell r="BI120">
            <v>3.9</v>
          </cell>
          <cell r="BJ120">
            <v>3</v>
          </cell>
          <cell r="BK120">
            <v>3.4</v>
          </cell>
          <cell r="BO120">
            <v>12432</v>
          </cell>
          <cell r="CC120">
            <v>0</v>
          </cell>
          <cell r="CD120">
            <v>0</v>
          </cell>
        </row>
        <row r="121">
          <cell r="B121">
            <v>33155</v>
          </cell>
          <cell r="C121">
            <v>3287</v>
          </cell>
          <cell r="D121">
            <v>36441</v>
          </cell>
          <cell r="E121">
            <v>11439</v>
          </cell>
          <cell r="F121">
            <v>2492</v>
          </cell>
          <cell r="G121">
            <v>13931</v>
          </cell>
          <cell r="H121">
            <v>1156</v>
          </cell>
          <cell r="I121">
            <v>15087</v>
          </cell>
          <cell r="K121">
            <v>4567</v>
          </cell>
          <cell r="L121">
            <v>21633</v>
          </cell>
          <cell r="M121">
            <v>7265</v>
          </cell>
          <cell r="N121">
            <v>65339</v>
          </cell>
          <cell r="O121">
            <v>7785</v>
          </cell>
          <cell r="Q121">
            <v>72457</v>
          </cell>
          <cell r="T121">
            <v>2</v>
          </cell>
          <cell r="U121">
            <v>4.7</v>
          </cell>
          <cell r="V121">
            <v>9.4</v>
          </cell>
          <cell r="W121">
            <v>5.5</v>
          </cell>
          <cell r="X121">
            <v>23.3</v>
          </cell>
          <cell r="Y121">
            <v>6.7</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F121">
            <v>2.2999999999999998</v>
          </cell>
          <cell r="BG121">
            <v>3.8</v>
          </cell>
          <cell r="BH121">
            <v>0.4</v>
          </cell>
          <cell r="BI121">
            <v>2.2000000000000002</v>
          </cell>
          <cell r="BJ121">
            <v>3.4</v>
          </cell>
          <cell r="BK121">
            <v>2.5</v>
          </cell>
          <cell r="BO121">
            <v>10311</v>
          </cell>
          <cell r="CC121">
            <v>0</v>
          </cell>
          <cell r="CD121">
            <v>0</v>
          </cell>
        </row>
        <row r="122">
          <cell r="B122">
            <v>33981</v>
          </cell>
          <cell r="C122">
            <v>3365</v>
          </cell>
          <cell r="D122">
            <v>37346</v>
          </cell>
          <cell r="E122">
            <v>11846</v>
          </cell>
          <cell r="F122">
            <v>2791</v>
          </cell>
          <cell r="G122">
            <v>14637</v>
          </cell>
          <cell r="H122">
            <v>1417</v>
          </cell>
          <cell r="I122">
            <v>16054</v>
          </cell>
          <cell r="K122">
            <v>4709</v>
          </cell>
          <cell r="L122">
            <v>22779</v>
          </cell>
          <cell r="M122">
            <v>7417</v>
          </cell>
          <cell r="N122">
            <v>67542</v>
          </cell>
          <cell r="O122">
            <v>8147</v>
          </cell>
          <cell r="Q122">
            <v>74849</v>
          </cell>
          <cell r="T122">
            <v>2.5</v>
          </cell>
          <cell r="U122">
            <v>3.6</v>
          </cell>
          <cell r="V122">
            <v>12</v>
          </cell>
          <cell r="W122">
            <v>5.0999999999999996</v>
          </cell>
          <cell r="X122">
            <v>22.5</v>
          </cell>
          <cell r="Y122">
            <v>6.4</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F122">
            <v>2</v>
          </cell>
          <cell r="BG122">
            <v>5.0999999999999996</v>
          </cell>
          <cell r="BH122">
            <v>6</v>
          </cell>
          <cell r="BI122">
            <v>3.8</v>
          </cell>
          <cell r="BJ122">
            <v>4.7</v>
          </cell>
          <cell r="BK122">
            <v>3.8</v>
          </cell>
          <cell r="BO122">
            <v>11551</v>
          </cell>
          <cell r="CC122">
            <v>0</v>
          </cell>
          <cell r="CD122">
            <v>0</v>
          </cell>
        </row>
        <row r="123">
          <cell r="B123">
            <v>34907</v>
          </cell>
          <cell r="C123">
            <v>3434</v>
          </cell>
          <cell r="D123">
            <v>38342</v>
          </cell>
          <cell r="E123">
            <v>12155</v>
          </cell>
          <cell r="F123">
            <v>3004</v>
          </cell>
          <cell r="G123">
            <v>15160</v>
          </cell>
          <cell r="H123">
            <v>1705</v>
          </cell>
          <cell r="I123">
            <v>16864</v>
          </cell>
          <cell r="K123">
            <v>4880</v>
          </cell>
          <cell r="L123">
            <v>23794</v>
          </cell>
          <cell r="M123">
            <v>7595</v>
          </cell>
          <cell r="N123">
            <v>69731</v>
          </cell>
          <cell r="O123">
            <v>8505</v>
          </cell>
          <cell r="Q123">
            <v>77361</v>
          </cell>
          <cell r="T123">
            <v>2.7</v>
          </cell>
          <cell r="U123">
            <v>2.6</v>
          </cell>
          <cell r="V123">
            <v>7.6</v>
          </cell>
          <cell r="W123">
            <v>3.6</v>
          </cell>
          <cell r="X123">
            <v>20.3</v>
          </cell>
          <cell r="Y123">
            <v>5</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F123">
            <v>4.9000000000000004</v>
          </cell>
          <cell r="BG123">
            <v>5.2</v>
          </cell>
          <cell r="BH123">
            <v>-0.4</v>
          </cell>
          <cell r="BI123">
            <v>3.6</v>
          </cell>
          <cell r="BJ123">
            <v>5.0999999999999996</v>
          </cell>
          <cell r="BK123">
            <v>3.3</v>
          </cell>
          <cell r="BO123">
            <v>12134</v>
          </cell>
          <cell r="CC123">
            <v>0</v>
          </cell>
          <cell r="CD123">
            <v>0</v>
          </cell>
        </row>
        <row r="124">
          <cell r="B124">
            <v>35805</v>
          </cell>
          <cell r="C124">
            <v>3490</v>
          </cell>
          <cell r="D124">
            <v>39295</v>
          </cell>
          <cell r="E124">
            <v>12446</v>
          </cell>
          <cell r="F124">
            <v>3140</v>
          </cell>
          <cell r="G124">
            <v>15586</v>
          </cell>
          <cell r="H124">
            <v>1967</v>
          </cell>
          <cell r="I124">
            <v>17553</v>
          </cell>
          <cell r="K124">
            <v>5056</v>
          </cell>
          <cell r="L124">
            <v>24695</v>
          </cell>
          <cell r="M124">
            <v>7852</v>
          </cell>
          <cell r="N124">
            <v>71842</v>
          </cell>
          <cell r="O124">
            <v>8759</v>
          </cell>
          <cell r="Q124">
            <v>79876</v>
          </cell>
          <cell r="T124">
            <v>2.5</v>
          </cell>
          <cell r="U124">
            <v>2.4</v>
          </cell>
          <cell r="V124">
            <v>4.5</v>
          </cell>
          <cell r="W124">
            <v>2.8</v>
          </cell>
          <cell r="X124">
            <v>15.4</v>
          </cell>
          <cell r="Y124">
            <v>4.0999999999999996</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F124">
            <v>3.5</v>
          </cell>
          <cell r="BG124">
            <v>3.7</v>
          </cell>
          <cell r="BH124">
            <v>0.9</v>
          </cell>
          <cell r="BI124">
            <v>2.4</v>
          </cell>
          <cell r="BJ124">
            <v>4</v>
          </cell>
          <cell r="BK124">
            <v>3</v>
          </cell>
          <cell r="BO124">
            <v>14086</v>
          </cell>
          <cell r="CC124">
            <v>0</v>
          </cell>
          <cell r="CD124">
            <v>0</v>
          </cell>
        </row>
        <row r="125">
          <cell r="B125">
            <v>36578</v>
          </cell>
          <cell r="C125">
            <v>3527</v>
          </cell>
          <cell r="D125">
            <v>40105</v>
          </cell>
          <cell r="E125">
            <v>12761</v>
          </cell>
          <cell r="F125">
            <v>3193</v>
          </cell>
          <cell r="G125">
            <v>15954</v>
          </cell>
          <cell r="H125">
            <v>2215</v>
          </cell>
          <cell r="I125">
            <v>18170</v>
          </cell>
          <cell r="K125">
            <v>5209</v>
          </cell>
          <cell r="L125">
            <v>25501</v>
          </cell>
          <cell r="M125">
            <v>8239</v>
          </cell>
          <cell r="N125">
            <v>73845</v>
          </cell>
          <cell r="O125">
            <v>8937</v>
          </cell>
          <cell r="Q125">
            <v>82319</v>
          </cell>
          <cell r="T125">
            <v>2.1</v>
          </cell>
          <cell r="U125">
            <v>2.5</v>
          </cell>
          <cell r="V125">
            <v>1.7</v>
          </cell>
          <cell r="W125">
            <v>2.4</v>
          </cell>
          <cell r="X125">
            <v>12.6</v>
          </cell>
          <cell r="Y125">
            <v>3.5</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F125">
            <v>2.9</v>
          </cell>
          <cell r="BG125">
            <v>2.5</v>
          </cell>
          <cell r="BH125">
            <v>12.2</v>
          </cell>
          <cell r="BI125">
            <v>3.2</v>
          </cell>
          <cell r="BJ125">
            <v>-0.8</v>
          </cell>
          <cell r="BK125">
            <v>3.6</v>
          </cell>
          <cell r="BO125">
            <v>11452</v>
          </cell>
          <cell r="CC125">
            <v>0</v>
          </cell>
          <cell r="CD125">
            <v>-1</v>
          </cell>
        </row>
        <row r="126">
          <cell r="B126">
            <v>37426</v>
          </cell>
          <cell r="C126">
            <v>3561</v>
          </cell>
          <cell r="D126">
            <v>40988</v>
          </cell>
          <cell r="E126">
            <v>13051</v>
          </cell>
          <cell r="F126">
            <v>3246</v>
          </cell>
          <cell r="G126">
            <v>16297</v>
          </cell>
          <cell r="H126">
            <v>2491</v>
          </cell>
          <cell r="I126">
            <v>18788</v>
          </cell>
          <cell r="K126">
            <v>5361</v>
          </cell>
          <cell r="L126">
            <v>26308</v>
          </cell>
          <cell r="M126">
            <v>8670</v>
          </cell>
          <cell r="N126">
            <v>75967</v>
          </cell>
          <cell r="O126">
            <v>9142</v>
          </cell>
          <cell r="Q126">
            <v>84861</v>
          </cell>
          <cell r="T126">
            <v>2.2000000000000002</v>
          </cell>
          <cell r="U126">
            <v>2.2999999999999998</v>
          </cell>
          <cell r="V126">
            <v>1.6</v>
          </cell>
          <cell r="W126">
            <v>2.1</v>
          </cell>
          <cell r="X126">
            <v>12.4</v>
          </cell>
          <cell r="Y126">
            <v>3.4</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F126">
            <v>2.5</v>
          </cell>
          <cell r="BG126">
            <v>3.4</v>
          </cell>
          <cell r="BH126">
            <v>-1.8</v>
          </cell>
          <cell r="BI126">
            <v>2.6</v>
          </cell>
          <cell r="BJ126">
            <v>4.0999999999999996</v>
          </cell>
          <cell r="BK126">
            <v>2.4</v>
          </cell>
          <cell r="BO126">
            <v>12558</v>
          </cell>
          <cell r="CC126">
            <v>0</v>
          </cell>
          <cell r="CD126">
            <v>0</v>
          </cell>
        </row>
        <row r="127">
          <cell r="B127">
            <v>38578</v>
          </cell>
          <cell r="C127">
            <v>3603</v>
          </cell>
          <cell r="D127">
            <v>42181</v>
          </cell>
          <cell r="E127">
            <v>13275</v>
          </cell>
          <cell r="F127">
            <v>3292</v>
          </cell>
          <cell r="G127">
            <v>16567</v>
          </cell>
          <cell r="H127">
            <v>2783</v>
          </cell>
          <cell r="I127">
            <v>19349</v>
          </cell>
          <cell r="K127">
            <v>5561</v>
          </cell>
          <cell r="L127">
            <v>27103</v>
          </cell>
          <cell r="M127">
            <v>9060</v>
          </cell>
          <cell r="N127">
            <v>78347</v>
          </cell>
          <cell r="O127">
            <v>9423</v>
          </cell>
          <cell r="Q127">
            <v>87478</v>
          </cell>
          <cell r="T127">
            <v>2.9</v>
          </cell>
          <cell r="U127">
            <v>1.7</v>
          </cell>
          <cell r="V127">
            <v>1.4</v>
          </cell>
          <cell r="W127">
            <v>1.7</v>
          </cell>
          <cell r="X127">
            <v>11.7</v>
          </cell>
          <cell r="Y127">
            <v>3</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F127">
            <v>3.9</v>
          </cell>
          <cell r="BG127">
            <v>4.0999999999999996</v>
          </cell>
          <cell r="BH127">
            <v>10.3</v>
          </cell>
          <cell r="BI127">
            <v>3.3</v>
          </cell>
          <cell r="BJ127">
            <v>3</v>
          </cell>
          <cell r="BK127">
            <v>3.5</v>
          </cell>
          <cell r="BO127">
            <v>13682</v>
          </cell>
          <cell r="CC127">
            <v>0</v>
          </cell>
          <cell r="CD127">
            <v>0</v>
          </cell>
        </row>
        <row r="128">
          <cell r="B128">
            <v>40005</v>
          </cell>
          <cell r="C128">
            <v>3662</v>
          </cell>
          <cell r="D128">
            <v>43667</v>
          </cell>
          <cell r="E128">
            <v>13562</v>
          </cell>
          <cell r="F128">
            <v>3348</v>
          </cell>
          <cell r="G128">
            <v>16909</v>
          </cell>
          <cell r="H128">
            <v>3003</v>
          </cell>
          <cell r="I128">
            <v>19913</v>
          </cell>
          <cell r="K128">
            <v>5869</v>
          </cell>
          <cell r="L128">
            <v>28012</v>
          </cell>
          <cell r="M128">
            <v>9468</v>
          </cell>
          <cell r="N128">
            <v>81148</v>
          </cell>
          <cell r="O128">
            <v>9739</v>
          </cell>
          <cell r="Q128">
            <v>90342</v>
          </cell>
          <cell r="T128">
            <v>3.5</v>
          </cell>
          <cell r="U128">
            <v>2.2000000000000002</v>
          </cell>
          <cell r="V128">
            <v>1.7</v>
          </cell>
          <cell r="W128">
            <v>2.1</v>
          </cell>
          <cell r="X128">
            <v>7.9</v>
          </cell>
          <cell r="Y128">
            <v>2.9</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F128">
            <v>5.2</v>
          </cell>
          <cell r="BG128">
            <v>1.8</v>
          </cell>
          <cell r="BH128">
            <v>-0.2</v>
          </cell>
          <cell r="BI128">
            <v>3.2</v>
          </cell>
          <cell r="BJ128">
            <v>3.1</v>
          </cell>
          <cell r="BK128">
            <v>3.2</v>
          </cell>
          <cell r="BO128">
            <v>14874</v>
          </cell>
          <cell r="CC128">
            <v>0</v>
          </cell>
          <cell r="CD128">
            <v>0</v>
          </cell>
        </row>
        <row r="129">
          <cell r="B129">
            <v>41556</v>
          </cell>
          <cell r="C129">
            <v>3742</v>
          </cell>
          <cell r="D129">
            <v>45299</v>
          </cell>
          <cell r="E129">
            <v>14025</v>
          </cell>
          <cell r="F129">
            <v>3468</v>
          </cell>
          <cell r="G129">
            <v>17493</v>
          </cell>
          <cell r="H129">
            <v>3019</v>
          </cell>
          <cell r="I129">
            <v>20512</v>
          </cell>
          <cell r="K129">
            <v>6181</v>
          </cell>
          <cell r="L129">
            <v>28974</v>
          </cell>
          <cell r="M129">
            <v>9834</v>
          </cell>
          <cell r="N129">
            <v>84106</v>
          </cell>
          <cell r="O129">
            <v>10029</v>
          </cell>
          <cell r="Q129">
            <v>93380</v>
          </cell>
          <cell r="T129">
            <v>3.7</v>
          </cell>
          <cell r="U129">
            <v>3.4</v>
          </cell>
          <cell r="V129">
            <v>3.6</v>
          </cell>
          <cell r="W129">
            <v>3.5</v>
          </cell>
          <cell r="X129">
            <v>0.5</v>
          </cell>
          <cell r="Y129">
            <v>3</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F129">
            <v>5.5</v>
          </cell>
          <cell r="BG129">
            <v>3.5</v>
          </cell>
          <cell r="BH129">
            <v>7.5</v>
          </cell>
          <cell r="BI129">
            <v>3.9</v>
          </cell>
          <cell r="BJ129">
            <v>2.8</v>
          </cell>
          <cell r="BK129">
            <v>2.9</v>
          </cell>
          <cell r="BO129">
            <v>12726</v>
          </cell>
          <cell r="CC129">
            <v>0</v>
          </cell>
          <cell r="CD129">
            <v>0</v>
          </cell>
        </row>
        <row r="130">
          <cell r="B130">
            <v>42955</v>
          </cell>
          <cell r="C130">
            <v>3829</v>
          </cell>
          <cell r="D130">
            <v>46784</v>
          </cell>
          <cell r="E130">
            <v>14651</v>
          </cell>
          <cell r="F130">
            <v>3610</v>
          </cell>
          <cell r="G130">
            <v>18261</v>
          </cell>
          <cell r="H130">
            <v>2812</v>
          </cell>
          <cell r="I130">
            <v>21073</v>
          </cell>
          <cell r="K130">
            <v>6418</v>
          </cell>
          <cell r="L130">
            <v>29835</v>
          </cell>
          <cell r="M130">
            <v>10032</v>
          </cell>
          <cell r="N130">
            <v>86650</v>
          </cell>
          <cell r="O130">
            <v>10240</v>
          </cell>
          <cell r="Q130">
            <v>96174</v>
          </cell>
          <cell r="T130">
            <v>3.3</v>
          </cell>
          <cell r="U130">
            <v>4.5</v>
          </cell>
          <cell r="V130">
            <v>4.0999999999999996</v>
          </cell>
          <cell r="W130">
            <v>4.4000000000000004</v>
          </cell>
          <cell r="X130">
            <v>-6.8</v>
          </cell>
          <cell r="Y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F130">
            <v>7</v>
          </cell>
          <cell r="BG130">
            <v>5.0999999999999996</v>
          </cell>
          <cell r="BH130">
            <v>1.8</v>
          </cell>
          <cell r="BI130">
            <v>3.6</v>
          </cell>
          <cell r="BJ130">
            <v>2.9</v>
          </cell>
          <cell r="BK130">
            <v>3.9</v>
          </cell>
          <cell r="BO130">
            <v>14088</v>
          </cell>
          <cell r="CC130">
            <v>0</v>
          </cell>
          <cell r="CD130">
            <v>0</v>
          </cell>
        </row>
        <row r="131">
          <cell r="B131">
            <v>44109</v>
          </cell>
          <cell r="C131">
            <v>3908</v>
          </cell>
          <cell r="D131">
            <v>48017</v>
          </cell>
          <cell r="E131">
            <v>15209</v>
          </cell>
          <cell r="F131">
            <v>3724</v>
          </cell>
          <cell r="G131">
            <v>18933</v>
          </cell>
          <cell r="H131">
            <v>2516</v>
          </cell>
          <cell r="I131">
            <v>21449</v>
          </cell>
          <cell r="K131">
            <v>6605</v>
          </cell>
          <cell r="L131">
            <v>30465</v>
          </cell>
          <cell r="M131">
            <v>10117</v>
          </cell>
          <cell r="N131">
            <v>88599</v>
          </cell>
          <cell r="O131">
            <v>10424</v>
          </cell>
          <cell r="Q131">
            <v>98497</v>
          </cell>
          <cell r="T131">
            <v>2.6</v>
          </cell>
          <cell r="U131">
            <v>3.8</v>
          </cell>
          <cell r="V131">
            <v>3.2</v>
          </cell>
          <cell r="W131">
            <v>3.7</v>
          </cell>
          <cell r="X131">
            <v>-10.5</v>
          </cell>
          <cell r="Y131">
            <v>1.8</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F131">
            <v>-2.6</v>
          </cell>
          <cell r="BG131">
            <v>-0.1</v>
          </cell>
          <cell r="BH131">
            <v>-1.7</v>
          </cell>
          <cell r="BI131">
            <v>1.3</v>
          </cell>
          <cell r="BJ131">
            <v>1.5</v>
          </cell>
          <cell r="BK131">
            <v>1.9</v>
          </cell>
          <cell r="BO131">
            <v>15486</v>
          </cell>
          <cell r="CC131">
            <v>0</v>
          </cell>
          <cell r="CD131">
            <v>0</v>
          </cell>
        </row>
        <row r="132">
          <cell r="B132">
            <v>45272</v>
          </cell>
          <cell r="C132">
            <v>4008</v>
          </cell>
          <cell r="D132">
            <v>49279</v>
          </cell>
          <cell r="E132">
            <v>15561</v>
          </cell>
          <cell r="F132">
            <v>3675</v>
          </cell>
          <cell r="G132">
            <v>19236</v>
          </cell>
          <cell r="H132">
            <v>2279</v>
          </cell>
          <cell r="I132">
            <v>21515</v>
          </cell>
          <cell r="K132">
            <v>6808</v>
          </cell>
          <cell r="L132">
            <v>30799</v>
          </cell>
          <cell r="M132">
            <v>10154</v>
          </cell>
          <cell r="N132">
            <v>90232</v>
          </cell>
          <cell r="O132">
            <v>10604</v>
          </cell>
          <cell r="Q132">
            <v>100504</v>
          </cell>
          <cell r="T132">
            <v>2.6</v>
          </cell>
          <cell r="U132">
            <v>2.2999999999999998</v>
          </cell>
          <cell r="V132">
            <v>-1.3</v>
          </cell>
          <cell r="W132">
            <v>1.6</v>
          </cell>
          <cell r="X132">
            <v>-9.4</v>
          </cell>
          <cell r="Y132">
            <v>0.3</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F132">
            <v>6.7</v>
          </cell>
          <cell r="BG132">
            <v>1.7</v>
          </cell>
          <cell r="BH132">
            <v>2.7</v>
          </cell>
          <cell r="BI132">
            <v>2</v>
          </cell>
          <cell r="BJ132">
            <v>-0.3</v>
          </cell>
          <cell r="BK132">
            <v>1.8</v>
          </cell>
          <cell r="BO132">
            <v>17060</v>
          </cell>
          <cell r="CC132">
            <v>0</v>
          </cell>
          <cell r="CD132">
            <v>0</v>
          </cell>
        </row>
        <row r="133">
          <cell r="B133">
            <v>46437</v>
          </cell>
          <cell r="C133">
            <v>4126</v>
          </cell>
          <cell r="D133">
            <v>50563</v>
          </cell>
          <cell r="E133">
            <v>15572</v>
          </cell>
          <cell r="F133">
            <v>3545</v>
          </cell>
          <cell r="G133">
            <v>19117</v>
          </cell>
          <cell r="H133">
            <v>2175</v>
          </cell>
          <cell r="I133">
            <v>21292</v>
          </cell>
          <cell r="K133">
            <v>7039</v>
          </cell>
          <cell r="L133">
            <v>30863</v>
          </cell>
          <cell r="M133">
            <v>10159</v>
          </cell>
          <cell r="N133">
            <v>91583</v>
          </cell>
          <cell r="O133">
            <v>10735</v>
          </cell>
          <cell r="Q133">
            <v>102109</v>
          </cell>
          <cell r="T133">
            <v>2.6</v>
          </cell>
          <cell r="U133">
            <v>0.1</v>
          </cell>
          <cell r="V133">
            <v>-3.5</v>
          </cell>
          <cell r="W133">
            <v>-0.6</v>
          </cell>
          <cell r="X133">
            <v>-4.5999999999999996</v>
          </cell>
          <cell r="Y133">
            <v>-1</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F133">
            <v>3.3</v>
          </cell>
          <cell r="BG133">
            <v>1.2</v>
          </cell>
          <cell r="BH133">
            <v>-1.1000000000000001</v>
          </cell>
          <cell r="BI133">
            <v>1.9</v>
          </cell>
          <cell r="BJ133">
            <v>5.2</v>
          </cell>
          <cell r="BK133">
            <v>1.8</v>
          </cell>
          <cell r="BO133">
            <v>14265</v>
          </cell>
          <cell r="CC133">
            <v>0</v>
          </cell>
          <cell r="CD133">
            <v>0</v>
          </cell>
        </row>
        <row r="134">
          <cell r="B134">
            <v>47362</v>
          </cell>
          <cell r="C134">
            <v>4245</v>
          </cell>
          <cell r="D134">
            <v>51608</v>
          </cell>
          <cell r="E134">
            <v>15424</v>
          </cell>
          <cell r="F134">
            <v>3592</v>
          </cell>
          <cell r="G134">
            <v>19016</v>
          </cell>
          <cell r="H134">
            <v>2157</v>
          </cell>
          <cell r="I134">
            <v>21172</v>
          </cell>
          <cell r="K134">
            <v>7239</v>
          </cell>
          <cell r="L134">
            <v>30998</v>
          </cell>
          <cell r="M134">
            <v>10274</v>
          </cell>
          <cell r="N134">
            <v>92956</v>
          </cell>
          <cell r="O134">
            <v>10743</v>
          </cell>
          <cell r="Q134">
            <v>103372</v>
          </cell>
          <cell r="T134">
            <v>2.1</v>
          </cell>
          <cell r="U134">
            <v>-1</v>
          </cell>
          <cell r="V134">
            <v>1.3</v>
          </cell>
          <cell r="W134">
            <v>-0.5</v>
          </cell>
          <cell r="X134">
            <v>-0.8</v>
          </cell>
          <cell r="Y134">
            <v>-0.6</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F134">
            <v>2.2999999999999998</v>
          </cell>
          <cell r="BG134">
            <v>-0.6</v>
          </cell>
          <cell r="BH134">
            <v>2.2000000000000002</v>
          </cell>
          <cell r="BI134">
            <v>1.4</v>
          </cell>
          <cell r="BJ134">
            <v>-2.2999999999999998</v>
          </cell>
          <cell r="BK134">
            <v>1.9</v>
          </cell>
          <cell r="BO134">
            <v>15178</v>
          </cell>
          <cell r="CC134">
            <v>0</v>
          </cell>
          <cell r="CD134">
            <v>0</v>
          </cell>
        </row>
        <row r="135">
          <cell r="B135">
            <v>47796</v>
          </cell>
          <cell r="C135">
            <v>4333</v>
          </cell>
          <cell r="D135">
            <v>52129</v>
          </cell>
          <cell r="E135">
            <v>15401</v>
          </cell>
          <cell r="F135">
            <v>3788</v>
          </cell>
          <cell r="G135">
            <v>19189</v>
          </cell>
          <cell r="H135">
            <v>2152</v>
          </cell>
          <cell r="I135">
            <v>21341</v>
          </cell>
          <cell r="K135">
            <v>7336</v>
          </cell>
          <cell r="L135">
            <v>31317</v>
          </cell>
          <cell r="M135">
            <v>10233</v>
          </cell>
          <cell r="N135">
            <v>93673</v>
          </cell>
          <cell r="O135">
            <v>10693</v>
          </cell>
          <cell r="Q135">
            <v>103931</v>
          </cell>
          <cell r="T135">
            <v>1</v>
          </cell>
          <cell r="U135">
            <v>-0.1</v>
          </cell>
          <cell r="V135">
            <v>5.5</v>
          </cell>
          <cell r="W135">
            <v>0.9</v>
          </cell>
          <cell r="X135">
            <v>-0.2</v>
          </cell>
          <cell r="Y135">
            <v>0.8</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F135">
            <v>1.3</v>
          </cell>
          <cell r="BG135">
            <v>-0.4</v>
          </cell>
          <cell r="BH135">
            <v>-3.9</v>
          </cell>
          <cell r="BI135">
            <v>-0.2</v>
          </cell>
          <cell r="BJ135">
            <v>-0.5</v>
          </cell>
          <cell r="BK135">
            <v>-0.7</v>
          </cell>
          <cell r="BO135">
            <v>14919</v>
          </cell>
          <cell r="CC135">
            <v>0</v>
          </cell>
          <cell r="CD135">
            <v>0</v>
          </cell>
        </row>
        <row r="136">
          <cell r="B136">
            <v>47697</v>
          </cell>
          <cell r="C136">
            <v>4366</v>
          </cell>
          <cell r="D136">
            <v>52063</v>
          </cell>
          <cell r="E136">
            <v>15320</v>
          </cell>
          <cell r="F136">
            <v>4014</v>
          </cell>
          <cell r="G136">
            <v>19334</v>
          </cell>
          <cell r="H136">
            <v>2169</v>
          </cell>
          <cell r="I136">
            <v>21503</v>
          </cell>
          <cell r="K136">
            <v>7403</v>
          </cell>
          <cell r="L136">
            <v>31596</v>
          </cell>
          <cell r="M136">
            <v>10152</v>
          </cell>
          <cell r="N136">
            <v>93427</v>
          </cell>
          <cell r="O136">
            <v>10705</v>
          </cell>
          <cell r="Q136">
            <v>103800</v>
          </cell>
          <cell r="T136">
            <v>-0.1</v>
          </cell>
          <cell r="U136">
            <v>-0.5</v>
          </cell>
          <cell r="V136">
            <v>6</v>
          </cell>
          <cell r="W136">
            <v>0.8</v>
          </cell>
          <cell r="X136">
            <v>0.8</v>
          </cell>
          <cell r="Y136">
            <v>0.8</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F136">
            <v>1.3</v>
          </cell>
          <cell r="BG136">
            <v>4.7</v>
          </cell>
          <cell r="BH136">
            <v>8.6999999999999993</v>
          </cell>
          <cell r="BI136">
            <v>2.2999999999999998</v>
          </cell>
          <cell r="BJ136">
            <v>-0.5</v>
          </cell>
          <cell r="BK136">
            <v>1.2</v>
          </cell>
          <cell r="BO136">
            <v>17487</v>
          </cell>
          <cell r="CC136">
            <v>0</v>
          </cell>
          <cell r="CD136">
            <v>0</v>
          </cell>
        </row>
        <row r="137">
          <cell r="B137">
            <v>47368</v>
          </cell>
          <cell r="C137">
            <v>4363</v>
          </cell>
          <cell r="D137">
            <v>51731</v>
          </cell>
          <cell r="E137">
            <v>13919</v>
          </cell>
          <cell r="F137">
            <v>4100</v>
          </cell>
          <cell r="G137">
            <v>18019</v>
          </cell>
          <cell r="H137">
            <v>2225</v>
          </cell>
          <cell r="I137">
            <v>20244</v>
          </cell>
          <cell r="K137">
            <v>7484</v>
          </cell>
          <cell r="L137">
            <v>30455</v>
          </cell>
          <cell r="M137">
            <v>9982</v>
          </cell>
          <cell r="N137">
            <v>92564</v>
          </cell>
          <cell r="O137">
            <v>10751</v>
          </cell>
          <cell r="Q137">
            <v>103462</v>
          </cell>
          <cell r="T137">
            <v>-0.6</v>
          </cell>
          <cell r="U137">
            <v>-9.1</v>
          </cell>
          <cell r="V137">
            <v>2.1</v>
          </cell>
          <cell r="W137">
            <v>-6.8</v>
          </cell>
          <cell r="X137">
            <v>2.6</v>
          </cell>
          <cell r="Y137">
            <v>-5.9</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F137">
            <v>0.4</v>
          </cell>
          <cell r="BG137">
            <v>-5.4</v>
          </cell>
          <cell r="BH137">
            <v>-15.3</v>
          </cell>
          <cell r="BI137">
            <v>-3.8</v>
          </cell>
          <cell r="BJ137">
            <v>2.9</v>
          </cell>
          <cell r="BK137">
            <v>-1.3</v>
          </cell>
          <cell r="BO137">
            <v>12970</v>
          </cell>
          <cell r="CC137">
            <v>0</v>
          </cell>
          <cell r="CD137">
            <v>-1</v>
          </cell>
        </row>
        <row r="138">
          <cell r="B138">
            <v>47215</v>
          </cell>
          <cell r="C138">
            <v>4360</v>
          </cell>
          <cell r="D138">
            <v>51575</v>
          </cell>
          <cell r="E138">
            <v>13954</v>
          </cell>
          <cell r="F138">
            <v>4015</v>
          </cell>
          <cell r="G138">
            <v>17969</v>
          </cell>
          <cell r="H138">
            <v>2323</v>
          </cell>
          <cell r="I138">
            <v>20291</v>
          </cell>
          <cell r="K138">
            <v>7607</v>
          </cell>
          <cell r="L138">
            <v>30649</v>
          </cell>
          <cell r="M138">
            <v>9701</v>
          </cell>
          <cell r="N138">
            <v>91931</v>
          </cell>
          <cell r="O138">
            <v>10724</v>
          </cell>
          <cell r="Q138">
            <v>103429</v>
          </cell>
          <cell r="T138">
            <v>-0.3</v>
          </cell>
          <cell r="U138">
            <v>0.3</v>
          </cell>
          <cell r="V138">
            <v>-2.1</v>
          </cell>
          <cell r="W138">
            <v>-0.3</v>
          </cell>
          <cell r="X138">
            <v>4.4000000000000004</v>
          </cell>
          <cell r="Y138">
            <v>0.2</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F138">
            <v>1.7</v>
          </cell>
          <cell r="BG138">
            <v>-1.5</v>
          </cell>
          <cell r="BH138">
            <v>13.8</v>
          </cell>
          <cell r="BI138">
            <v>0.5</v>
          </cell>
          <cell r="BJ138">
            <v>-1.5</v>
          </cell>
          <cell r="BK138">
            <v>0.1</v>
          </cell>
          <cell r="BO138">
            <v>12770</v>
          </cell>
          <cell r="CC138">
            <v>0</v>
          </cell>
          <cell r="CD138">
            <v>0</v>
          </cell>
        </row>
        <row r="139">
          <cell r="B139">
            <v>47356</v>
          </cell>
          <cell r="C139">
            <v>4377</v>
          </cell>
          <cell r="D139">
            <v>51733</v>
          </cell>
          <cell r="E139">
            <v>14247</v>
          </cell>
          <cell r="F139">
            <v>4080</v>
          </cell>
          <cell r="G139">
            <v>18327</v>
          </cell>
          <cell r="H139">
            <v>2444</v>
          </cell>
          <cell r="I139">
            <v>20771</v>
          </cell>
          <cell r="K139">
            <v>7749</v>
          </cell>
          <cell r="L139">
            <v>31289</v>
          </cell>
          <cell r="M139">
            <v>9439</v>
          </cell>
          <cell r="N139">
            <v>92381</v>
          </cell>
          <cell r="O139">
            <v>10627</v>
          </cell>
          <cell r="Q139">
            <v>104020</v>
          </cell>
          <cell r="T139">
            <v>0.3</v>
          </cell>
          <cell r="U139">
            <v>2.1</v>
          </cell>
          <cell r="V139">
            <v>1.6</v>
          </cell>
          <cell r="W139">
            <v>2</v>
          </cell>
          <cell r="X139">
            <v>5.2</v>
          </cell>
          <cell r="Y139">
            <v>2.4</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F139">
            <v>2.7</v>
          </cell>
          <cell r="BG139">
            <v>5.2</v>
          </cell>
          <cell r="BH139">
            <v>-12.1</v>
          </cell>
          <cell r="BI139">
            <v>0.6</v>
          </cell>
          <cell r="BJ139">
            <v>-2.4</v>
          </cell>
          <cell r="BK139">
            <v>0.8</v>
          </cell>
          <cell r="BO139">
            <v>14804</v>
          </cell>
          <cell r="CC139">
            <v>0</v>
          </cell>
          <cell r="CD139">
            <v>0</v>
          </cell>
        </row>
        <row r="140">
          <cell r="B140">
            <v>47719</v>
          </cell>
          <cell r="C140">
            <v>4405</v>
          </cell>
          <cell r="D140">
            <v>52124</v>
          </cell>
          <cell r="E140">
            <v>14748</v>
          </cell>
          <cell r="F140">
            <v>4335</v>
          </cell>
          <cell r="G140">
            <v>19083</v>
          </cell>
          <cell r="H140">
            <v>2582</v>
          </cell>
          <cell r="I140">
            <v>21665</v>
          </cell>
          <cell r="K140">
            <v>7863</v>
          </cell>
          <cell r="L140">
            <v>32318</v>
          </cell>
          <cell r="M140">
            <v>9327</v>
          </cell>
          <cell r="N140">
            <v>93769</v>
          </cell>
          <cell r="O140">
            <v>10544</v>
          </cell>
          <cell r="Q140">
            <v>105193</v>
          </cell>
          <cell r="T140">
            <v>0.8</v>
          </cell>
          <cell r="U140">
            <v>3.5</v>
          </cell>
          <cell r="V140">
            <v>6.2</v>
          </cell>
          <cell r="W140">
            <v>4.0999999999999996</v>
          </cell>
          <cell r="X140">
            <v>5.6</v>
          </cell>
          <cell r="Y140">
            <v>4.3</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F140">
            <v>1</v>
          </cell>
          <cell r="BG140">
            <v>1.5</v>
          </cell>
          <cell r="BH140">
            <v>0.3</v>
          </cell>
          <cell r="BI140">
            <v>1.4</v>
          </cell>
          <cell r="BJ140">
            <v>2</v>
          </cell>
          <cell r="BK140">
            <v>1</v>
          </cell>
          <cell r="BO140">
            <v>16350</v>
          </cell>
          <cell r="CC140">
            <v>0</v>
          </cell>
          <cell r="CD140">
            <v>0</v>
          </cell>
        </row>
        <row r="141">
          <cell r="B141">
            <v>48215</v>
          </cell>
          <cell r="C141">
            <v>4452</v>
          </cell>
          <cell r="D141">
            <v>52667</v>
          </cell>
          <cell r="E141">
            <v>14859</v>
          </cell>
          <cell r="F141">
            <v>4588</v>
          </cell>
          <cell r="G141">
            <v>19447</v>
          </cell>
          <cell r="H141">
            <v>2773</v>
          </cell>
          <cell r="I141">
            <v>22220</v>
          </cell>
          <cell r="K141">
            <v>7928</v>
          </cell>
          <cell r="L141">
            <v>32967</v>
          </cell>
          <cell r="M141">
            <v>9363</v>
          </cell>
          <cell r="N141">
            <v>94997</v>
          </cell>
          <cell r="O141">
            <v>10556</v>
          </cell>
          <cell r="Q141">
            <v>106218</v>
          </cell>
          <cell r="T141">
            <v>1</v>
          </cell>
          <cell r="U141">
            <v>0.8</v>
          </cell>
          <cell r="V141">
            <v>5.8</v>
          </cell>
          <cell r="W141">
            <v>1.9</v>
          </cell>
          <cell r="X141">
            <v>7.4</v>
          </cell>
          <cell r="Y141">
            <v>2.6</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F141">
            <v>0.7</v>
          </cell>
          <cell r="BG141">
            <v>4.0999999999999996</v>
          </cell>
          <cell r="BH141">
            <v>4.0999999999999996</v>
          </cell>
          <cell r="BI141">
            <v>2</v>
          </cell>
          <cell r="BJ141">
            <v>-2.4</v>
          </cell>
          <cell r="BK141">
            <v>1.5</v>
          </cell>
          <cell r="BO141">
            <v>13738</v>
          </cell>
          <cell r="CC141">
            <v>0</v>
          </cell>
          <cell r="CD141">
            <v>0</v>
          </cell>
        </row>
        <row r="142">
          <cell r="B142">
            <v>48766</v>
          </cell>
          <cell r="C142">
            <v>4534</v>
          </cell>
          <cell r="D142">
            <v>53299</v>
          </cell>
          <cell r="E142">
            <v>14811</v>
          </cell>
          <cell r="F142">
            <v>4697</v>
          </cell>
          <cell r="G142">
            <v>19508</v>
          </cell>
          <cell r="H142">
            <v>3036</v>
          </cell>
          <cell r="I142">
            <v>22544</v>
          </cell>
          <cell r="K142">
            <v>7974</v>
          </cell>
          <cell r="L142">
            <v>33371</v>
          </cell>
          <cell r="M142">
            <v>9722</v>
          </cell>
          <cell r="N142">
            <v>96392</v>
          </cell>
          <cell r="O142">
            <v>10627</v>
          </cell>
          <cell r="Q142">
            <v>107143</v>
          </cell>
          <cell r="T142">
            <v>1.2</v>
          </cell>
          <cell r="U142">
            <v>-0.3</v>
          </cell>
          <cell r="V142">
            <v>2.4</v>
          </cell>
          <cell r="W142">
            <v>0.3</v>
          </cell>
          <cell r="X142">
            <v>9.5</v>
          </cell>
          <cell r="Y142">
            <v>1.5</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F142">
            <v>0.6</v>
          </cell>
          <cell r="BG142">
            <v>-0.4</v>
          </cell>
          <cell r="BH142">
            <v>-0.4</v>
          </cell>
          <cell r="BI142">
            <v>0.5</v>
          </cell>
          <cell r="BJ142">
            <v>1.9</v>
          </cell>
          <cell r="BK142">
            <v>0.4</v>
          </cell>
          <cell r="BO142">
            <v>14150</v>
          </cell>
          <cell r="CC142">
            <v>0</v>
          </cell>
          <cell r="CD142">
            <v>0</v>
          </cell>
        </row>
        <row r="143">
          <cell r="B143">
            <v>49268</v>
          </cell>
          <cell r="C143">
            <v>4648</v>
          </cell>
          <cell r="D143">
            <v>53915</v>
          </cell>
          <cell r="E143">
            <v>15101</v>
          </cell>
          <cell r="F143">
            <v>4591</v>
          </cell>
          <cell r="G143">
            <v>19692</v>
          </cell>
          <cell r="H143">
            <v>3333</v>
          </cell>
          <cell r="I143">
            <v>23024</v>
          </cell>
          <cell r="K143">
            <v>8018</v>
          </cell>
          <cell r="L143">
            <v>33930</v>
          </cell>
          <cell r="M143">
            <v>10024</v>
          </cell>
          <cell r="N143">
            <v>97869</v>
          </cell>
          <cell r="O143">
            <v>10699</v>
          </cell>
          <cell r="Q143">
            <v>108360</v>
          </cell>
          <cell r="T143">
            <v>1.2</v>
          </cell>
          <cell r="U143">
            <v>2</v>
          </cell>
          <cell r="V143">
            <v>-2.2999999999999998</v>
          </cell>
          <cell r="W143">
            <v>0.9</v>
          </cell>
          <cell r="X143">
            <v>9.8000000000000007</v>
          </cell>
          <cell r="Y143">
            <v>2.1</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F143">
            <v>0.7</v>
          </cell>
          <cell r="BG143">
            <v>0.3</v>
          </cell>
          <cell r="BH143">
            <v>6.5</v>
          </cell>
          <cell r="BI143">
            <v>1.7</v>
          </cell>
          <cell r="BJ143">
            <v>0.9</v>
          </cell>
          <cell r="BK143">
            <v>0.9</v>
          </cell>
          <cell r="BO143">
            <v>14941</v>
          </cell>
          <cell r="CC143">
            <v>0</v>
          </cell>
          <cell r="CD143">
            <v>0</v>
          </cell>
        </row>
        <row r="144">
          <cell r="B144">
            <v>49713</v>
          </cell>
          <cell r="C144">
            <v>4761</v>
          </cell>
          <cell r="D144">
            <v>54475</v>
          </cell>
          <cell r="E144">
            <v>15803</v>
          </cell>
          <cell r="F144">
            <v>4478</v>
          </cell>
          <cell r="G144">
            <v>20282</v>
          </cell>
          <cell r="H144">
            <v>3608</v>
          </cell>
          <cell r="I144">
            <v>23889</v>
          </cell>
          <cell r="K144">
            <v>8047</v>
          </cell>
          <cell r="L144">
            <v>34860</v>
          </cell>
          <cell r="M144">
            <v>10185</v>
          </cell>
          <cell r="N144">
            <v>99519</v>
          </cell>
          <cell r="O144">
            <v>10776</v>
          </cell>
          <cell r="Q144">
            <v>110086</v>
          </cell>
          <cell r="T144">
            <v>1</v>
          </cell>
          <cell r="U144">
            <v>4.7</v>
          </cell>
          <cell r="V144">
            <v>-2.5</v>
          </cell>
          <cell r="W144">
            <v>3</v>
          </cell>
          <cell r="X144">
            <v>8.3000000000000007</v>
          </cell>
          <cell r="Y144">
            <v>3.8</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F144">
            <v>0.4</v>
          </cell>
          <cell r="BG144">
            <v>6.1</v>
          </cell>
          <cell r="BH144">
            <v>0.9</v>
          </cell>
          <cell r="BI144">
            <v>2.6</v>
          </cell>
          <cell r="BJ144">
            <v>0.9</v>
          </cell>
          <cell r="BK144">
            <v>2</v>
          </cell>
          <cell r="BO144">
            <v>17996</v>
          </cell>
          <cell r="CC144">
            <v>0</v>
          </cell>
          <cell r="CD144">
            <v>0</v>
          </cell>
        </row>
        <row r="145">
          <cell r="B145">
            <v>50004</v>
          </cell>
          <cell r="C145">
            <v>4836</v>
          </cell>
          <cell r="D145">
            <v>54840</v>
          </cell>
          <cell r="E145">
            <v>16563</v>
          </cell>
          <cell r="F145">
            <v>4560</v>
          </cell>
          <cell r="G145">
            <v>21124</v>
          </cell>
          <cell r="H145">
            <v>3822</v>
          </cell>
          <cell r="I145">
            <v>24946</v>
          </cell>
          <cell r="K145">
            <v>8062</v>
          </cell>
          <cell r="L145">
            <v>35968</v>
          </cell>
          <cell r="M145">
            <v>10164</v>
          </cell>
          <cell r="N145">
            <v>100971</v>
          </cell>
          <cell r="O145">
            <v>10916</v>
          </cell>
          <cell r="Q145">
            <v>111712</v>
          </cell>
          <cell r="T145">
            <v>0.7</v>
          </cell>
          <cell r="U145">
            <v>4.8</v>
          </cell>
          <cell r="V145">
            <v>1.8</v>
          </cell>
          <cell r="W145">
            <v>4.2</v>
          </cell>
          <cell r="X145">
            <v>5.9</v>
          </cell>
          <cell r="Y145">
            <v>4.4000000000000004</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F145">
            <v>0</v>
          </cell>
          <cell r="BG145">
            <v>0.4</v>
          </cell>
          <cell r="BH145">
            <v>-0.3</v>
          </cell>
          <cell r="BI145">
            <v>0.3</v>
          </cell>
          <cell r="BJ145">
            <v>-0.2</v>
          </cell>
          <cell r="BK145">
            <v>1.7</v>
          </cell>
          <cell r="BO145">
            <v>14845</v>
          </cell>
          <cell r="CC145">
            <v>0</v>
          </cell>
          <cell r="CD145">
            <v>0</v>
          </cell>
        </row>
        <row r="146">
          <cell r="B146">
            <v>50185</v>
          </cell>
          <cell r="C146">
            <v>4864</v>
          </cell>
          <cell r="D146">
            <v>55049</v>
          </cell>
          <cell r="E146">
            <v>16919</v>
          </cell>
          <cell r="F146">
            <v>4716</v>
          </cell>
          <cell r="G146">
            <v>21635</v>
          </cell>
          <cell r="H146">
            <v>3983</v>
          </cell>
          <cell r="I146">
            <v>25618</v>
          </cell>
          <cell r="K146">
            <v>8082</v>
          </cell>
          <cell r="L146">
            <v>36699</v>
          </cell>
          <cell r="M146">
            <v>10097</v>
          </cell>
          <cell r="N146">
            <v>101845</v>
          </cell>
          <cell r="O146">
            <v>11218</v>
          </cell>
          <cell r="Q146">
            <v>112785</v>
          </cell>
          <cell r="T146">
            <v>0.4</v>
          </cell>
          <cell r="U146">
            <v>2.1</v>
          </cell>
          <cell r="V146">
            <v>3.4</v>
          </cell>
          <cell r="W146">
            <v>2.4</v>
          </cell>
          <cell r="X146">
            <v>4.2</v>
          </cell>
          <cell r="Y146">
            <v>2.7</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F146">
            <v>0.3</v>
          </cell>
          <cell r="BG146">
            <v>4.5</v>
          </cell>
          <cell r="BH146">
            <v>-2.4</v>
          </cell>
          <cell r="BI146">
            <v>2.1</v>
          </cell>
          <cell r="BJ146">
            <v>3.6</v>
          </cell>
          <cell r="BK146">
            <v>1</v>
          </cell>
          <cell r="BO146">
            <v>16580</v>
          </cell>
          <cell r="CC146">
            <v>0</v>
          </cell>
          <cell r="CD146">
            <v>-1</v>
          </cell>
        </row>
        <row r="147">
          <cell r="B147">
            <v>50496</v>
          </cell>
          <cell r="C147">
            <v>4891</v>
          </cell>
          <cell r="D147">
            <v>55387</v>
          </cell>
          <cell r="E147">
            <v>17031</v>
          </cell>
          <cell r="F147">
            <v>4895</v>
          </cell>
          <cell r="G147">
            <v>21926</v>
          </cell>
          <cell r="H147">
            <v>4129</v>
          </cell>
          <cell r="I147">
            <v>26055</v>
          </cell>
          <cell r="K147">
            <v>8124</v>
          </cell>
          <cell r="L147">
            <v>37220</v>
          </cell>
          <cell r="M147">
            <v>10121</v>
          </cell>
          <cell r="N147">
            <v>102727</v>
          </cell>
          <cell r="O147">
            <v>11610</v>
          </cell>
          <cell r="Q147">
            <v>113819</v>
          </cell>
          <cell r="T147">
            <v>0.6</v>
          </cell>
          <cell r="U147">
            <v>0.7</v>
          </cell>
          <cell r="V147">
            <v>3.8</v>
          </cell>
          <cell r="W147">
            <v>1.3</v>
          </cell>
          <cell r="X147">
            <v>3.7</v>
          </cell>
          <cell r="Y147">
            <v>1.7</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F147">
            <v>0.4</v>
          </cell>
          <cell r="BG147">
            <v>-0.5</v>
          </cell>
          <cell r="BH147">
            <v>1.7</v>
          </cell>
          <cell r="BI147">
            <v>-0.2</v>
          </cell>
          <cell r="BJ147">
            <v>4.5</v>
          </cell>
          <cell r="BK147">
            <v>-0.1</v>
          </cell>
          <cell r="BO147">
            <v>17219</v>
          </cell>
          <cell r="CC147">
            <v>0</v>
          </cell>
          <cell r="CD147">
            <v>0</v>
          </cell>
        </row>
        <row r="148">
          <cell r="B148">
            <v>51297</v>
          </cell>
          <cell r="C148">
            <v>4962</v>
          </cell>
          <cell r="D148">
            <v>56259</v>
          </cell>
          <cell r="E148">
            <v>17123</v>
          </cell>
          <cell r="F148">
            <v>5016</v>
          </cell>
          <cell r="G148">
            <v>22138</v>
          </cell>
          <cell r="H148">
            <v>4285</v>
          </cell>
          <cell r="I148">
            <v>26424</v>
          </cell>
          <cell r="K148">
            <v>8177</v>
          </cell>
          <cell r="L148">
            <v>37681</v>
          </cell>
          <cell r="M148">
            <v>10220</v>
          </cell>
          <cell r="N148">
            <v>104160</v>
          </cell>
          <cell r="O148">
            <v>11956</v>
          </cell>
          <cell r="Q148">
            <v>115304</v>
          </cell>
          <cell r="T148">
            <v>1.6</v>
          </cell>
          <cell r="U148">
            <v>0.5</v>
          </cell>
          <cell r="V148">
            <v>2.5</v>
          </cell>
          <cell r="W148">
            <v>1</v>
          </cell>
          <cell r="X148">
            <v>3.8</v>
          </cell>
          <cell r="Y148">
            <v>1.4</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F148">
            <v>0.9</v>
          </cell>
          <cell r="BG148">
            <v>1.2</v>
          </cell>
          <cell r="BH148">
            <v>2.2000000000000002</v>
          </cell>
          <cell r="BI148">
            <v>1.3</v>
          </cell>
          <cell r="BJ148">
            <v>2.2000000000000002</v>
          </cell>
          <cell r="BK148">
            <v>2.1</v>
          </cell>
          <cell r="BO148">
            <v>18745</v>
          </cell>
          <cell r="CC148">
            <v>0</v>
          </cell>
          <cell r="CD148">
            <v>0</v>
          </cell>
        </row>
        <row r="149">
          <cell r="B149">
            <v>52390</v>
          </cell>
          <cell r="C149">
            <v>5087</v>
          </cell>
          <cell r="D149">
            <v>57477</v>
          </cell>
          <cell r="E149">
            <v>17287</v>
          </cell>
          <cell r="F149">
            <v>4946</v>
          </cell>
          <cell r="G149">
            <v>22233</v>
          </cell>
          <cell r="H149">
            <v>4485</v>
          </cell>
          <cell r="I149">
            <v>26718</v>
          </cell>
          <cell r="K149">
            <v>8231</v>
          </cell>
          <cell r="L149">
            <v>38064</v>
          </cell>
          <cell r="M149">
            <v>10329</v>
          </cell>
          <cell r="N149">
            <v>105870</v>
          </cell>
          <cell r="O149">
            <v>12281</v>
          </cell>
          <cell r="Q149">
            <v>117583</v>
          </cell>
          <cell r="T149">
            <v>2.2000000000000002</v>
          </cell>
          <cell r="U149">
            <v>1</v>
          </cell>
          <cell r="V149">
            <v>-1.4</v>
          </cell>
          <cell r="W149">
            <v>0.4</v>
          </cell>
          <cell r="X149">
            <v>4.7</v>
          </cell>
          <cell r="Y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F149">
            <v>0.7</v>
          </cell>
          <cell r="BG149">
            <v>3</v>
          </cell>
          <cell r="BH149">
            <v>-1.8</v>
          </cell>
          <cell r="BI149">
            <v>2.6</v>
          </cell>
          <cell r="BJ149">
            <v>2.5</v>
          </cell>
          <cell r="BK149">
            <v>2</v>
          </cell>
          <cell r="BO149">
            <v>16017</v>
          </cell>
          <cell r="CC149">
            <v>0</v>
          </cell>
          <cell r="CD149">
            <v>0</v>
          </cell>
        </row>
        <row r="150">
          <cell r="B150">
            <v>53288</v>
          </cell>
          <cell r="C150">
            <v>5228</v>
          </cell>
          <cell r="D150">
            <v>58516</v>
          </cell>
          <cell r="E150">
            <v>17534</v>
          </cell>
          <cell r="F150">
            <v>4828</v>
          </cell>
          <cell r="G150">
            <v>22362</v>
          </cell>
          <cell r="H150">
            <v>4734</v>
          </cell>
          <cell r="I150">
            <v>27096</v>
          </cell>
          <cell r="K150">
            <v>8292</v>
          </cell>
          <cell r="L150">
            <v>38531</v>
          </cell>
          <cell r="M150">
            <v>10388</v>
          </cell>
          <cell r="N150">
            <v>107435</v>
          </cell>
          <cell r="O150">
            <v>12649</v>
          </cell>
          <cell r="Q150">
            <v>119883</v>
          </cell>
          <cell r="T150">
            <v>1.8</v>
          </cell>
          <cell r="U150">
            <v>1.4</v>
          </cell>
          <cell r="V150">
            <v>-2.4</v>
          </cell>
          <cell r="W150">
            <v>0.6</v>
          </cell>
          <cell r="X150">
            <v>5.6</v>
          </cell>
          <cell r="Y150">
            <v>1.4</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F150">
            <v>0.4</v>
          </cell>
          <cell r="BG150">
            <v>-1.3</v>
          </cell>
          <cell r="BH150">
            <v>3.5</v>
          </cell>
          <cell r="BI150">
            <v>1.3</v>
          </cell>
          <cell r="BJ150">
            <v>2.4</v>
          </cell>
          <cell r="BK150">
            <v>1.3</v>
          </cell>
          <cell r="BO150">
            <v>16468</v>
          </cell>
          <cell r="CC150">
            <v>0</v>
          </cell>
          <cell r="CD150">
            <v>-1</v>
          </cell>
        </row>
        <row r="151">
          <cell r="B151">
            <v>53855</v>
          </cell>
          <cell r="C151">
            <v>5364</v>
          </cell>
          <cell r="D151">
            <v>59219</v>
          </cell>
          <cell r="E151">
            <v>17651</v>
          </cell>
          <cell r="F151">
            <v>4831</v>
          </cell>
          <cell r="G151">
            <v>22482</v>
          </cell>
          <cell r="H151">
            <v>4999</v>
          </cell>
          <cell r="I151">
            <v>27481</v>
          </cell>
          <cell r="K151">
            <v>8359</v>
          </cell>
          <cell r="L151">
            <v>39010</v>
          </cell>
          <cell r="M151">
            <v>10439</v>
          </cell>
          <cell r="N151">
            <v>108669</v>
          </cell>
          <cell r="O151">
            <v>12963</v>
          </cell>
          <cell r="Q151">
            <v>121568</v>
          </cell>
          <cell r="T151">
            <v>1.2</v>
          </cell>
          <cell r="U151">
            <v>0.7</v>
          </cell>
          <cell r="V151">
            <v>0.1</v>
          </cell>
          <cell r="W151">
            <v>0.5</v>
          </cell>
          <cell r="X151">
            <v>5.6</v>
          </cell>
          <cell r="Y151">
            <v>1.4</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F151">
            <v>1.2</v>
          </cell>
          <cell r="BG151">
            <v>2.8</v>
          </cell>
          <cell r="BH151">
            <v>-1.1000000000000001</v>
          </cell>
          <cell r="BI151">
            <v>0.6</v>
          </cell>
          <cell r="BJ151">
            <v>4.8</v>
          </cell>
          <cell r="BK151">
            <v>2.9</v>
          </cell>
          <cell r="BO151">
            <v>18515</v>
          </cell>
          <cell r="CC151">
            <v>0</v>
          </cell>
          <cell r="CD151">
            <v>0</v>
          </cell>
        </row>
        <row r="152">
          <cell r="B152">
            <v>54414</v>
          </cell>
          <cell r="C152">
            <v>5496</v>
          </cell>
          <cell r="D152">
            <v>59910</v>
          </cell>
          <cell r="E152">
            <v>17644</v>
          </cell>
          <cell r="F152">
            <v>4915</v>
          </cell>
          <cell r="G152">
            <v>22559</v>
          </cell>
          <cell r="H152">
            <v>5231</v>
          </cell>
          <cell r="I152">
            <v>27790</v>
          </cell>
          <cell r="K152">
            <v>8443</v>
          </cell>
          <cell r="L152">
            <v>39432</v>
          </cell>
          <cell r="M152">
            <v>10423</v>
          </cell>
          <cell r="N152">
            <v>109764</v>
          </cell>
          <cell r="O152">
            <v>13137</v>
          </cell>
          <cell r="Q152">
            <v>122817</v>
          </cell>
          <cell r="T152">
            <v>1.2</v>
          </cell>
          <cell r="U152">
            <v>0</v>
          </cell>
          <cell r="V152">
            <v>1.7</v>
          </cell>
          <cell r="W152">
            <v>0.3</v>
          </cell>
          <cell r="X152">
            <v>4.7</v>
          </cell>
          <cell r="Y152">
            <v>1.1000000000000001</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F152">
            <v>0.9</v>
          </cell>
          <cell r="BG152">
            <v>1</v>
          </cell>
          <cell r="BH152">
            <v>0.1</v>
          </cell>
          <cell r="BI152">
            <v>1.2</v>
          </cell>
          <cell r="BJ152">
            <v>-0.1</v>
          </cell>
          <cell r="BK152">
            <v>-0.6</v>
          </cell>
          <cell r="BO152">
            <v>19387</v>
          </cell>
          <cell r="CC152">
            <v>0</v>
          </cell>
          <cell r="CD152">
            <v>0</v>
          </cell>
        </row>
        <row r="153">
          <cell r="B153">
            <v>55266</v>
          </cell>
          <cell r="C153">
            <v>5628</v>
          </cell>
          <cell r="D153">
            <v>60894</v>
          </cell>
          <cell r="E153">
            <v>17683</v>
          </cell>
          <cell r="F153">
            <v>4972</v>
          </cell>
          <cell r="G153">
            <v>22655</v>
          </cell>
          <cell r="H153">
            <v>5385</v>
          </cell>
          <cell r="I153">
            <v>28040</v>
          </cell>
          <cell r="K153">
            <v>8514</v>
          </cell>
          <cell r="L153">
            <v>39787</v>
          </cell>
          <cell r="M153">
            <v>10411</v>
          </cell>
          <cell r="N153">
            <v>111092</v>
          </cell>
          <cell r="O153">
            <v>13263</v>
          </cell>
          <cell r="Q153">
            <v>124125</v>
          </cell>
          <cell r="T153">
            <v>1.6</v>
          </cell>
          <cell r="U153">
            <v>0.2</v>
          </cell>
          <cell r="V153">
            <v>1.1000000000000001</v>
          </cell>
          <cell r="W153">
            <v>0.4</v>
          </cell>
          <cell r="X153">
            <v>2.9</v>
          </cell>
          <cell r="Y153">
            <v>0.9</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F153">
            <v>0.7</v>
          </cell>
          <cell r="BG153">
            <v>1.1000000000000001</v>
          </cell>
          <cell r="BH153">
            <v>0.7</v>
          </cell>
          <cell r="BI153">
            <v>1.9</v>
          </cell>
          <cell r="BJ153">
            <v>0.1</v>
          </cell>
          <cell r="BK153">
            <v>1.8</v>
          </cell>
          <cell r="BO153">
            <v>16050</v>
          </cell>
          <cell r="CC153">
            <v>0</v>
          </cell>
          <cell r="CD153">
            <v>0</v>
          </cell>
        </row>
        <row r="154">
          <cell r="B154">
            <v>56394</v>
          </cell>
          <cell r="C154">
            <v>5755</v>
          </cell>
          <cell r="D154">
            <v>62149</v>
          </cell>
          <cell r="E154">
            <v>17994</v>
          </cell>
          <cell r="F154">
            <v>4880</v>
          </cell>
          <cell r="G154">
            <v>22873</v>
          </cell>
          <cell r="H154">
            <v>5466</v>
          </cell>
          <cell r="I154">
            <v>28339</v>
          </cell>
          <cell r="K154">
            <v>8549</v>
          </cell>
          <cell r="L154">
            <v>40165</v>
          </cell>
          <cell r="M154">
            <v>10507</v>
          </cell>
          <cell r="N154">
            <v>112820</v>
          </cell>
          <cell r="O154">
            <v>13463</v>
          </cell>
          <cell r="Q154">
            <v>126066</v>
          </cell>
          <cell r="T154">
            <v>2.1</v>
          </cell>
          <cell r="U154">
            <v>1.8</v>
          </cell>
          <cell r="V154">
            <v>-1.9</v>
          </cell>
          <cell r="W154">
            <v>1</v>
          </cell>
          <cell r="X154">
            <v>1.5</v>
          </cell>
          <cell r="Y154">
            <v>1.1000000000000001</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F154">
            <v>1.2</v>
          </cell>
          <cell r="BG154">
            <v>-0.5</v>
          </cell>
          <cell r="BH154">
            <v>-1.6</v>
          </cell>
          <cell r="BI154">
            <v>0.2</v>
          </cell>
          <cell r="BJ154">
            <v>2.5</v>
          </cell>
          <cell r="BK154">
            <v>1.4</v>
          </cell>
          <cell r="BO154">
            <v>17089</v>
          </cell>
          <cell r="CC154">
            <v>0</v>
          </cell>
          <cell r="CD154">
            <v>0</v>
          </cell>
        </row>
        <row r="155">
          <cell r="B155">
            <v>57488</v>
          </cell>
          <cell r="C155">
            <v>5871</v>
          </cell>
          <cell r="D155">
            <v>63359</v>
          </cell>
          <cell r="E155">
            <v>18797</v>
          </cell>
          <cell r="F155">
            <v>4652</v>
          </cell>
          <cell r="G155">
            <v>23449</v>
          </cell>
          <cell r="H155">
            <v>5521</v>
          </cell>
          <cell r="I155">
            <v>28970</v>
          </cell>
          <cell r="K155">
            <v>8572</v>
          </cell>
          <cell r="L155">
            <v>40863</v>
          </cell>
          <cell r="M155">
            <v>10688</v>
          </cell>
          <cell r="N155">
            <v>114910</v>
          </cell>
          <cell r="O155">
            <v>13792</v>
          </cell>
          <cell r="Q155">
            <v>128570</v>
          </cell>
          <cell r="T155">
            <v>1.9</v>
          </cell>
          <cell r="U155">
            <v>4.5</v>
          </cell>
          <cell r="V155">
            <v>-4.7</v>
          </cell>
          <cell r="W155">
            <v>2.5</v>
          </cell>
          <cell r="X155">
            <v>1</v>
          </cell>
          <cell r="Y155">
            <v>2.2000000000000002</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F155">
            <v>-0.6</v>
          </cell>
          <cell r="BG155">
            <v>3</v>
          </cell>
          <cell r="BH155">
            <v>5.2</v>
          </cell>
          <cell r="BI155">
            <v>2.9</v>
          </cell>
          <cell r="BJ155">
            <v>2.7</v>
          </cell>
          <cell r="BK155">
            <v>2.2000000000000002</v>
          </cell>
          <cell r="BO155">
            <v>19364</v>
          </cell>
          <cell r="CC155">
            <v>0</v>
          </cell>
          <cell r="CD155">
            <v>0</v>
          </cell>
        </row>
        <row r="156">
          <cell r="B156">
            <v>58490</v>
          </cell>
          <cell r="C156">
            <v>5986</v>
          </cell>
          <cell r="D156">
            <v>64476</v>
          </cell>
          <cell r="E156">
            <v>19620</v>
          </cell>
          <cell r="F156">
            <v>4457</v>
          </cell>
          <cell r="G156">
            <v>24077</v>
          </cell>
          <cell r="H156">
            <v>5582</v>
          </cell>
          <cell r="I156">
            <v>29659</v>
          </cell>
          <cell r="K156">
            <v>8630</v>
          </cell>
          <cell r="L156">
            <v>41652</v>
          </cell>
          <cell r="M156">
            <v>10964</v>
          </cell>
          <cell r="N156">
            <v>117092</v>
          </cell>
          <cell r="O156">
            <v>14157</v>
          </cell>
          <cell r="Q156">
            <v>130958</v>
          </cell>
          <cell r="T156">
            <v>1.8</v>
          </cell>
          <cell r="U156">
            <v>4.4000000000000004</v>
          </cell>
          <cell r="V156">
            <v>-4.2</v>
          </cell>
          <cell r="W156">
            <v>2.7</v>
          </cell>
          <cell r="X156">
            <v>1.1000000000000001</v>
          </cell>
          <cell r="Y156">
            <v>2.4</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F156">
            <v>0.9</v>
          </cell>
          <cell r="BG156">
            <v>1.9</v>
          </cell>
          <cell r="BH156">
            <v>-0.1</v>
          </cell>
          <cell r="BI156">
            <v>2</v>
          </cell>
          <cell r="BJ156">
            <v>1.7</v>
          </cell>
          <cell r="BK156">
            <v>1.9</v>
          </cell>
          <cell r="BO156">
            <v>21507</v>
          </cell>
          <cell r="CC156">
            <v>0</v>
          </cell>
          <cell r="CD156">
            <v>0</v>
          </cell>
        </row>
        <row r="157">
          <cell r="B157">
            <v>59407</v>
          </cell>
          <cell r="C157">
            <v>6121</v>
          </cell>
          <cell r="D157">
            <v>65529</v>
          </cell>
          <cell r="E157">
            <v>20020</v>
          </cell>
          <cell r="F157">
            <v>4400</v>
          </cell>
          <cell r="G157">
            <v>24420</v>
          </cell>
          <cell r="H157">
            <v>5650</v>
          </cell>
          <cell r="I157">
            <v>30070</v>
          </cell>
          <cell r="K157">
            <v>8781</v>
          </cell>
          <cell r="L157">
            <v>42242</v>
          </cell>
          <cell r="M157">
            <v>11135</v>
          </cell>
          <cell r="N157">
            <v>118906</v>
          </cell>
          <cell r="O157">
            <v>14439</v>
          </cell>
          <cell r="Q157">
            <v>133001</v>
          </cell>
          <cell r="T157">
            <v>1.6</v>
          </cell>
          <cell r="U157">
            <v>2</v>
          </cell>
          <cell r="V157">
            <v>-1.3</v>
          </cell>
          <cell r="W157">
            <v>1.4</v>
          </cell>
          <cell r="X157">
            <v>1.2</v>
          </cell>
          <cell r="Y157">
            <v>1.4</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F157">
            <v>1.8</v>
          </cell>
          <cell r="BG157">
            <v>1.3</v>
          </cell>
          <cell r="BH157">
            <v>3.1</v>
          </cell>
          <cell r="BI157">
            <v>1.2</v>
          </cell>
          <cell r="BJ157">
            <v>3</v>
          </cell>
          <cell r="BK157">
            <v>1.3</v>
          </cell>
          <cell r="BO157">
            <v>18381</v>
          </cell>
          <cell r="CC157">
            <v>0</v>
          </cell>
          <cell r="CD157">
            <v>0</v>
          </cell>
        </row>
        <row r="158">
          <cell r="B158">
            <v>60329</v>
          </cell>
          <cell r="C158">
            <v>6281</v>
          </cell>
          <cell r="D158">
            <v>66610</v>
          </cell>
          <cell r="E158">
            <v>19879</v>
          </cell>
          <cell r="F158">
            <v>4416</v>
          </cell>
          <cell r="G158">
            <v>24295</v>
          </cell>
          <cell r="H158">
            <v>5706</v>
          </cell>
          <cell r="I158">
            <v>30001</v>
          </cell>
          <cell r="K158">
            <v>9031</v>
          </cell>
          <cell r="L158">
            <v>42437</v>
          </cell>
          <cell r="M158">
            <v>11196</v>
          </cell>
          <cell r="N158">
            <v>120243</v>
          </cell>
          <cell r="O158">
            <v>14569</v>
          </cell>
          <cell r="Q158">
            <v>134606</v>
          </cell>
          <cell r="T158">
            <v>1.6</v>
          </cell>
          <cell r="U158">
            <v>-0.7</v>
          </cell>
          <cell r="V158">
            <v>0.4</v>
          </cell>
          <cell r="W158">
            <v>-0.5</v>
          </cell>
          <cell r="X158">
            <v>1</v>
          </cell>
          <cell r="Y158">
            <v>-0.2</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F158">
            <v>2.7</v>
          </cell>
          <cell r="BG158">
            <v>0.2</v>
          </cell>
          <cell r="BH158">
            <v>1.8</v>
          </cell>
          <cell r="BI158">
            <v>1.1000000000000001</v>
          </cell>
          <cell r="BJ158">
            <v>1.4</v>
          </cell>
          <cell r="BK158">
            <v>1.6</v>
          </cell>
          <cell r="BO158">
            <v>19088</v>
          </cell>
          <cell r="CC158">
            <v>0</v>
          </cell>
          <cell r="CD158">
            <v>-1</v>
          </cell>
        </row>
        <row r="159">
          <cell r="B159">
            <v>61278</v>
          </cell>
          <cell r="C159">
            <v>6447</v>
          </cell>
          <cell r="D159">
            <v>67725</v>
          </cell>
          <cell r="E159">
            <v>19467</v>
          </cell>
          <cell r="F159">
            <v>4402</v>
          </cell>
          <cell r="G159">
            <v>23869</v>
          </cell>
          <cell r="H159">
            <v>5750</v>
          </cell>
          <cell r="I159">
            <v>29619</v>
          </cell>
          <cell r="K159">
            <v>9319</v>
          </cell>
          <cell r="L159">
            <v>42352</v>
          </cell>
          <cell r="M159">
            <v>11291</v>
          </cell>
          <cell r="N159">
            <v>121367</v>
          </cell>
          <cell r="O159">
            <v>14604</v>
          </cell>
          <cell r="Q159">
            <v>135913</v>
          </cell>
          <cell r="T159">
            <v>1.7</v>
          </cell>
          <cell r="U159">
            <v>-2.1</v>
          </cell>
          <cell r="V159">
            <v>-0.3</v>
          </cell>
          <cell r="W159">
            <v>-1.8</v>
          </cell>
          <cell r="X159">
            <v>0.8</v>
          </cell>
          <cell r="Y159">
            <v>-1.3</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F159">
            <v>3.6</v>
          </cell>
          <cell r="BG159">
            <v>0.5</v>
          </cell>
          <cell r="BH159">
            <v>-3.7</v>
          </cell>
          <cell r="BI159">
            <v>1.1000000000000001</v>
          </cell>
          <cell r="BJ159">
            <v>-1.2</v>
          </cell>
          <cell r="BK159">
            <v>0.5</v>
          </cell>
          <cell r="BO159">
            <v>20002</v>
          </cell>
          <cell r="CC159">
            <v>0</v>
          </cell>
          <cell r="CD159">
            <v>0</v>
          </cell>
        </row>
        <row r="160">
          <cell r="B160">
            <v>62297</v>
          </cell>
          <cell r="C160">
            <v>6595</v>
          </cell>
          <cell r="D160">
            <v>68892</v>
          </cell>
          <cell r="E160">
            <v>19119</v>
          </cell>
          <cell r="F160">
            <v>4406</v>
          </cell>
          <cell r="G160">
            <v>23525</v>
          </cell>
          <cell r="H160">
            <v>5809</v>
          </cell>
          <cell r="I160">
            <v>29334</v>
          </cell>
          <cell r="K160">
            <v>9593</v>
          </cell>
          <cell r="L160">
            <v>42356</v>
          </cell>
          <cell r="M160">
            <v>11489</v>
          </cell>
          <cell r="N160">
            <v>122736</v>
          </cell>
          <cell r="O160">
            <v>14777</v>
          </cell>
          <cell r="Q160">
            <v>137473</v>
          </cell>
          <cell r="T160">
            <v>1.7</v>
          </cell>
          <cell r="U160">
            <v>-1.8</v>
          </cell>
          <cell r="V160">
            <v>0.1</v>
          </cell>
          <cell r="W160">
            <v>-1.4</v>
          </cell>
          <cell r="X160">
            <v>1</v>
          </cell>
          <cell r="Y160">
            <v>-1</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F160">
            <v>2.8</v>
          </cell>
          <cell r="BG160">
            <v>-0.8</v>
          </cell>
          <cell r="BH160">
            <v>6.5</v>
          </cell>
          <cell r="BI160">
            <v>1.2</v>
          </cell>
          <cell r="BJ160">
            <v>1</v>
          </cell>
          <cell r="BK160">
            <v>1.5</v>
          </cell>
          <cell r="BO160">
            <v>21010</v>
          </cell>
          <cell r="CC160">
            <v>0</v>
          </cell>
          <cell r="CD160">
            <v>0</v>
          </cell>
        </row>
        <row r="161">
          <cell r="B161">
            <v>63196</v>
          </cell>
          <cell r="C161">
            <v>6692</v>
          </cell>
          <cell r="D161">
            <v>69888</v>
          </cell>
          <cell r="E161">
            <v>19196</v>
          </cell>
          <cell r="F161">
            <v>4478</v>
          </cell>
          <cell r="G161">
            <v>23674</v>
          </cell>
          <cell r="H161">
            <v>5912</v>
          </cell>
          <cell r="I161">
            <v>29586</v>
          </cell>
          <cell r="K161">
            <v>9808</v>
          </cell>
          <cell r="L161">
            <v>42854</v>
          </cell>
          <cell r="M161">
            <v>11867</v>
          </cell>
          <cell r="N161">
            <v>124610</v>
          </cell>
          <cell r="O161">
            <v>15063</v>
          </cell>
          <cell r="Q161">
            <v>139361</v>
          </cell>
          <cell r="T161">
            <v>1.4</v>
          </cell>
          <cell r="U161">
            <v>0.4</v>
          </cell>
          <cell r="V161">
            <v>1.6</v>
          </cell>
          <cell r="W161">
            <v>0.6</v>
          </cell>
          <cell r="X161">
            <v>1.8</v>
          </cell>
          <cell r="Y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F161">
            <v>2.1</v>
          </cell>
          <cell r="BG161">
            <v>0.6</v>
          </cell>
          <cell r="BH161">
            <v>1.2</v>
          </cell>
          <cell r="BI161">
            <v>0.7</v>
          </cell>
          <cell r="BJ161">
            <v>2.9</v>
          </cell>
          <cell r="BK161">
            <v>0.9</v>
          </cell>
          <cell r="BO161">
            <v>17211</v>
          </cell>
          <cell r="CC161">
            <v>0</v>
          </cell>
          <cell r="CD161">
            <v>0</v>
          </cell>
        </row>
        <row r="162">
          <cell r="B162">
            <v>63938</v>
          </cell>
          <cell r="C162">
            <v>6746</v>
          </cell>
          <cell r="D162">
            <v>70683</v>
          </cell>
          <cell r="E162">
            <v>19552</v>
          </cell>
          <cell r="F162">
            <v>4677</v>
          </cell>
          <cell r="G162">
            <v>24230</v>
          </cell>
          <cell r="H162">
            <v>6059</v>
          </cell>
          <cell r="I162">
            <v>30289</v>
          </cell>
          <cell r="K162">
            <v>9968</v>
          </cell>
          <cell r="L162">
            <v>43765</v>
          </cell>
          <cell r="M162">
            <v>12375</v>
          </cell>
          <cell r="N162">
            <v>126823</v>
          </cell>
          <cell r="O162">
            <v>15324</v>
          </cell>
          <cell r="Q162">
            <v>141729</v>
          </cell>
          <cell r="T162">
            <v>1.1000000000000001</v>
          </cell>
          <cell r="U162">
            <v>1.9</v>
          </cell>
          <cell r="V162">
            <v>4.5</v>
          </cell>
          <cell r="W162">
            <v>2.2999999999999998</v>
          </cell>
          <cell r="X162">
            <v>2.5</v>
          </cell>
          <cell r="Y162">
            <v>2.4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F162">
            <v>1.8</v>
          </cell>
          <cell r="BG162">
            <v>3.8</v>
          </cell>
          <cell r="BH162">
            <v>4.0999999999999996</v>
          </cell>
          <cell r="BI162">
            <v>3.2</v>
          </cell>
          <cell r="BJ162">
            <v>3.3</v>
          </cell>
          <cell r="BK162">
            <v>2.6</v>
          </cell>
          <cell r="BO162">
            <v>18948</v>
          </cell>
          <cell r="CC162">
            <v>0</v>
          </cell>
          <cell r="CD162">
            <v>0</v>
          </cell>
        </row>
        <row r="163">
          <cell r="B163">
            <v>64536</v>
          </cell>
          <cell r="C163">
            <v>6776</v>
          </cell>
          <cell r="D163">
            <v>71312</v>
          </cell>
          <cell r="E163">
            <v>20032</v>
          </cell>
          <cell r="F163">
            <v>4903</v>
          </cell>
          <cell r="G163">
            <v>24934</v>
          </cell>
          <cell r="H163">
            <v>6223</v>
          </cell>
          <cell r="I163">
            <v>31157</v>
          </cell>
          <cell r="K163">
            <v>10111</v>
          </cell>
          <cell r="L163">
            <v>44827</v>
          </cell>
          <cell r="M163">
            <v>12816</v>
          </cell>
          <cell r="N163">
            <v>128955</v>
          </cell>
          <cell r="O163">
            <v>15513</v>
          </cell>
          <cell r="Q163">
            <v>144262</v>
          </cell>
          <cell r="T163">
            <v>0.9</v>
          </cell>
          <cell r="U163">
            <v>2.5</v>
          </cell>
          <cell r="V163">
            <v>4.8</v>
          </cell>
          <cell r="W163">
            <v>2.9</v>
          </cell>
          <cell r="X163">
            <v>2.7</v>
          </cell>
          <cell r="Y163">
            <v>2.9</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F163">
            <v>1</v>
          </cell>
          <cell r="BG163">
            <v>2</v>
          </cell>
          <cell r="BH163">
            <v>4.5999999999999996</v>
          </cell>
          <cell r="BI163">
            <v>1</v>
          </cell>
          <cell r="BJ163">
            <v>-2.5</v>
          </cell>
          <cell r="BK163">
            <v>0.7</v>
          </cell>
          <cell r="BO163">
            <v>20949</v>
          </cell>
          <cell r="CC163">
            <v>0</v>
          </cell>
          <cell r="CD163">
            <v>0</v>
          </cell>
        </row>
        <row r="164">
          <cell r="B164">
            <v>65020</v>
          </cell>
          <cell r="C164">
            <v>6806</v>
          </cell>
          <cell r="D164">
            <v>71827</v>
          </cell>
          <cell r="E164">
            <v>20407</v>
          </cell>
          <cell r="F164">
            <v>5013</v>
          </cell>
          <cell r="G164">
            <v>25420</v>
          </cell>
          <cell r="H164">
            <v>6378</v>
          </cell>
          <cell r="I164">
            <v>31798</v>
          </cell>
          <cell r="K164">
            <v>10256</v>
          </cell>
          <cell r="L164">
            <v>45663</v>
          </cell>
          <cell r="M164">
            <v>13169</v>
          </cell>
          <cell r="N164">
            <v>130659</v>
          </cell>
          <cell r="O164">
            <v>15632</v>
          </cell>
          <cell r="Q164">
            <v>146481</v>
          </cell>
          <cell r="T164">
            <v>0.7</v>
          </cell>
          <cell r="U164">
            <v>1.9</v>
          </cell>
          <cell r="V164">
            <v>2.2999999999999998</v>
          </cell>
          <cell r="W164">
            <v>1.9</v>
          </cell>
          <cell r="X164">
            <v>2.5</v>
          </cell>
          <cell r="Y164">
            <v>2.1</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F164">
            <v>1.8</v>
          </cell>
          <cell r="BG164">
            <v>1</v>
          </cell>
          <cell r="BH164">
            <v>3.4</v>
          </cell>
          <cell r="BI164">
            <v>1.3</v>
          </cell>
          <cell r="BJ164">
            <v>3.8</v>
          </cell>
          <cell r="BK164">
            <v>2.7</v>
          </cell>
          <cell r="BO164">
            <v>21962</v>
          </cell>
          <cell r="CC164">
            <v>0</v>
          </cell>
          <cell r="CD164">
            <v>0</v>
          </cell>
        </row>
        <row r="165">
          <cell r="B165">
            <v>65791</v>
          </cell>
          <cell r="C165">
            <v>6894</v>
          </cell>
          <cell r="D165">
            <v>72685</v>
          </cell>
          <cell r="E165">
            <v>20668</v>
          </cell>
          <cell r="F165">
            <v>4971</v>
          </cell>
          <cell r="G165">
            <v>25638</v>
          </cell>
          <cell r="H165">
            <v>6507</v>
          </cell>
          <cell r="I165">
            <v>32145</v>
          </cell>
          <cell r="K165">
            <v>10406</v>
          </cell>
          <cell r="L165">
            <v>46210</v>
          </cell>
          <cell r="M165">
            <v>13261</v>
          </cell>
          <cell r="N165">
            <v>132156</v>
          </cell>
          <cell r="O165">
            <v>15861</v>
          </cell>
          <cell r="Q165">
            <v>148195</v>
          </cell>
          <cell r="T165">
            <v>1.2</v>
          </cell>
          <cell r="U165">
            <v>1.3</v>
          </cell>
          <cell r="V165">
            <v>-0.8</v>
          </cell>
          <cell r="W165">
            <v>0.9</v>
          </cell>
          <cell r="X165">
            <v>2</v>
          </cell>
          <cell r="Y165">
            <v>1.1000000000000001</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F165">
            <v>1.4</v>
          </cell>
          <cell r="BG165">
            <v>2.6</v>
          </cell>
          <cell r="BH165">
            <v>-1.4</v>
          </cell>
          <cell r="BI165">
            <v>1.3</v>
          </cell>
          <cell r="BJ165">
            <v>1</v>
          </cell>
          <cell r="BK165">
            <v>0.7</v>
          </cell>
          <cell r="BO165">
            <v>18962</v>
          </cell>
          <cell r="CC165">
            <v>0</v>
          </cell>
          <cell r="CD165">
            <v>0</v>
          </cell>
        </row>
        <row r="166">
          <cell r="B166">
            <v>67002</v>
          </cell>
          <cell r="C166">
            <v>7057</v>
          </cell>
          <cell r="D166">
            <v>74059</v>
          </cell>
          <cell r="E166">
            <v>21107</v>
          </cell>
          <cell r="F166">
            <v>4759</v>
          </cell>
          <cell r="G166">
            <v>25867</v>
          </cell>
          <cell r="H166">
            <v>6609</v>
          </cell>
          <cell r="I166">
            <v>32476</v>
          </cell>
          <cell r="K166">
            <v>10554</v>
          </cell>
          <cell r="L166">
            <v>46739</v>
          </cell>
          <cell r="M166">
            <v>13205</v>
          </cell>
          <cell r="N166">
            <v>134003</v>
          </cell>
          <cell r="O166">
            <v>16147</v>
          </cell>
          <cell r="Q166">
            <v>149988</v>
          </cell>
          <cell r="T166">
            <v>1.9</v>
          </cell>
          <cell r="U166">
            <v>2.1</v>
          </cell>
          <cell r="V166">
            <v>-4.3</v>
          </cell>
          <cell r="W166">
            <v>0.9</v>
          </cell>
          <cell r="X166">
            <v>1.6</v>
          </cell>
          <cell r="Y166">
            <v>1</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F166">
            <v>1.4</v>
          </cell>
          <cell r="BG166">
            <v>0.1</v>
          </cell>
          <cell r="BH166">
            <v>2.1</v>
          </cell>
          <cell r="BI166">
            <v>1.1000000000000001</v>
          </cell>
          <cell r="BJ166">
            <v>-0.7</v>
          </cell>
          <cell r="BK166">
            <v>0.8</v>
          </cell>
          <cell r="BO166">
            <v>20441</v>
          </cell>
          <cell r="CC166">
            <v>0</v>
          </cell>
          <cell r="CD166">
            <v>0</v>
          </cell>
        </row>
        <row r="167">
          <cell r="B167">
            <v>68169</v>
          </cell>
          <cell r="C167">
            <v>7229</v>
          </cell>
          <cell r="D167">
            <v>75398</v>
          </cell>
          <cell r="E167">
            <v>21917</v>
          </cell>
          <cell r="F167">
            <v>4496</v>
          </cell>
          <cell r="G167">
            <v>26413</v>
          </cell>
          <cell r="H167">
            <v>6705</v>
          </cell>
          <cell r="I167">
            <v>33118</v>
          </cell>
          <cell r="K167">
            <v>10690</v>
          </cell>
          <cell r="L167">
            <v>47569</v>
          </cell>
          <cell r="M167">
            <v>13132</v>
          </cell>
          <cell r="N167">
            <v>136099</v>
          </cell>
          <cell r="O167">
            <v>16315</v>
          </cell>
          <cell r="Q167">
            <v>152106</v>
          </cell>
          <cell r="T167">
            <v>1.8</v>
          </cell>
          <cell r="U167">
            <v>3.8</v>
          </cell>
          <cell r="V167">
            <v>-5.5</v>
          </cell>
          <cell r="W167">
            <v>2.1</v>
          </cell>
          <cell r="X167">
            <v>1.4</v>
          </cell>
          <cell r="Y167">
            <v>2</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F167">
            <v>1.3</v>
          </cell>
          <cell r="BG167">
            <v>1.3</v>
          </cell>
          <cell r="BH167">
            <v>-3.4</v>
          </cell>
          <cell r="BI167">
            <v>1.8</v>
          </cell>
          <cell r="BJ167">
            <v>5.6</v>
          </cell>
          <cell r="BK167">
            <v>1.8</v>
          </cell>
          <cell r="BO167">
            <v>22176</v>
          </cell>
          <cell r="CC167">
            <v>0</v>
          </cell>
          <cell r="CD167">
            <v>0</v>
          </cell>
        </row>
        <row r="168">
          <cell r="B168">
            <v>69148</v>
          </cell>
          <cell r="C168">
            <v>7370</v>
          </cell>
          <cell r="D168">
            <v>76518</v>
          </cell>
          <cell r="E168">
            <v>22548</v>
          </cell>
          <cell r="F168">
            <v>4429</v>
          </cell>
          <cell r="G168">
            <v>26977</v>
          </cell>
          <cell r="H168">
            <v>6812</v>
          </cell>
          <cell r="I168">
            <v>33789</v>
          </cell>
          <cell r="K168">
            <v>10822</v>
          </cell>
          <cell r="L168">
            <v>48425</v>
          </cell>
          <cell r="M168">
            <v>12998</v>
          </cell>
          <cell r="N168">
            <v>137942</v>
          </cell>
          <cell r="O168">
            <v>16399</v>
          </cell>
          <cell r="Q168">
            <v>154337</v>
          </cell>
          <cell r="T168">
            <v>1.5</v>
          </cell>
          <cell r="U168">
            <v>2.9</v>
          </cell>
          <cell r="V168">
            <v>-1.5</v>
          </cell>
          <cell r="W168">
            <v>2.1</v>
          </cell>
          <cell r="X168">
            <v>1.6</v>
          </cell>
          <cell r="Y168">
            <v>2</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F168">
            <v>1.2</v>
          </cell>
          <cell r="BG168">
            <v>2.8</v>
          </cell>
          <cell r="BH168">
            <v>1.9</v>
          </cell>
          <cell r="BI168">
            <v>1.5</v>
          </cell>
          <cell r="BJ168">
            <v>-2.4</v>
          </cell>
          <cell r="BK168">
            <v>1.9</v>
          </cell>
          <cell r="BO168">
            <v>24742</v>
          </cell>
          <cell r="CC168">
            <v>0</v>
          </cell>
          <cell r="CD168">
            <v>0</v>
          </cell>
        </row>
        <row r="169">
          <cell r="B169">
            <v>69807</v>
          </cell>
          <cell r="C169">
            <v>7446</v>
          </cell>
          <cell r="D169">
            <v>77253</v>
          </cell>
          <cell r="E169">
            <v>22616</v>
          </cell>
          <cell r="F169">
            <v>4460</v>
          </cell>
          <cell r="G169">
            <v>27076</v>
          </cell>
          <cell r="H169">
            <v>6959</v>
          </cell>
          <cell r="I169">
            <v>34035</v>
          </cell>
          <cell r="K169">
            <v>10972</v>
          </cell>
          <cell r="L169">
            <v>48866</v>
          </cell>
          <cell r="M169">
            <v>12937</v>
          </cell>
          <cell r="N169">
            <v>139055</v>
          </cell>
          <cell r="O169">
            <v>16627</v>
          </cell>
          <cell r="Q169">
            <v>156109</v>
          </cell>
          <cell r="T169">
            <v>1</v>
          </cell>
          <cell r="U169">
            <v>0.3</v>
          </cell>
          <cell r="V169">
            <v>0.7</v>
          </cell>
          <cell r="W169">
            <v>0.4</v>
          </cell>
          <cell r="X169">
            <v>2.2000000000000002</v>
          </cell>
          <cell r="Y169">
            <v>0.7</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F169">
            <v>1.3</v>
          </cell>
          <cell r="BG169">
            <v>2.2999999999999998</v>
          </cell>
          <cell r="BH169">
            <v>-1.8</v>
          </cell>
          <cell r="BI169">
            <v>1.1000000000000001</v>
          </cell>
          <cell r="BJ169">
            <v>0.8</v>
          </cell>
          <cell r="BK169">
            <v>0.9</v>
          </cell>
          <cell r="BO169">
            <v>21302</v>
          </cell>
          <cell r="CC169">
            <v>0</v>
          </cell>
          <cell r="CD169">
            <v>0</v>
          </cell>
        </row>
        <row r="170">
          <cell r="B170">
            <v>70496</v>
          </cell>
          <cell r="C170">
            <v>7494</v>
          </cell>
          <cell r="D170">
            <v>77990</v>
          </cell>
          <cell r="E170">
            <v>22354</v>
          </cell>
          <cell r="F170">
            <v>4485</v>
          </cell>
          <cell r="G170">
            <v>26839</v>
          </cell>
          <cell r="H170">
            <v>7151</v>
          </cell>
          <cell r="I170">
            <v>33990</v>
          </cell>
          <cell r="K170">
            <v>11153</v>
          </cell>
          <cell r="L170">
            <v>49037</v>
          </cell>
          <cell r="M170">
            <v>13021</v>
          </cell>
          <cell r="N170">
            <v>140048</v>
          </cell>
          <cell r="O170">
            <v>17027</v>
          </cell>
          <cell r="Q170">
            <v>157677</v>
          </cell>
          <cell r="T170">
            <v>1</v>
          </cell>
          <cell r="U170">
            <v>-1.2</v>
          </cell>
          <cell r="V170">
            <v>0.6</v>
          </cell>
          <cell r="W170">
            <v>-0.9</v>
          </cell>
          <cell r="X170">
            <v>2.8</v>
          </cell>
          <cell r="Y170">
            <v>-0.1</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F170">
            <v>1.5</v>
          </cell>
          <cell r="BG170">
            <v>-2.4</v>
          </cell>
          <cell r="BH170">
            <v>-1.7</v>
          </cell>
          <cell r="BI170">
            <v>-0.1</v>
          </cell>
          <cell r="BJ170">
            <v>2.9</v>
          </cell>
          <cell r="BK170">
            <v>0.6</v>
          </cell>
          <cell r="BO170">
            <v>21319</v>
          </cell>
          <cell r="CC170">
            <v>0</v>
          </cell>
          <cell r="CD170">
            <v>0</v>
          </cell>
        </row>
        <row r="171">
          <cell r="B171">
            <v>71573</v>
          </cell>
          <cell r="C171">
            <v>7574</v>
          </cell>
          <cell r="D171">
            <v>79147</v>
          </cell>
          <cell r="E171">
            <v>22773</v>
          </cell>
          <cell r="F171">
            <v>4524</v>
          </cell>
          <cell r="G171">
            <v>27297</v>
          </cell>
          <cell r="H171">
            <v>7360</v>
          </cell>
          <cell r="I171">
            <v>34657</v>
          </cell>
          <cell r="K171">
            <v>11355</v>
          </cell>
          <cell r="L171">
            <v>49938</v>
          </cell>
          <cell r="M171">
            <v>13211</v>
          </cell>
          <cell r="N171">
            <v>142295</v>
          </cell>
          <cell r="O171">
            <v>17489</v>
          </cell>
          <cell r="Q171">
            <v>160116</v>
          </cell>
          <cell r="T171">
            <v>1.5</v>
          </cell>
          <cell r="U171">
            <v>1.9</v>
          </cell>
          <cell r="V171">
            <v>0.9</v>
          </cell>
          <cell r="W171">
            <v>1.7</v>
          </cell>
          <cell r="X171">
            <v>2.9</v>
          </cell>
          <cell r="Y171">
            <v>2</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F171">
            <v>2.2000000000000002</v>
          </cell>
          <cell r="BG171">
            <v>2.2000000000000002</v>
          </cell>
          <cell r="BH171">
            <v>6.4</v>
          </cell>
          <cell r="BI171">
            <v>1.5</v>
          </cell>
          <cell r="BJ171">
            <v>6</v>
          </cell>
          <cell r="BK171">
            <v>1.9</v>
          </cell>
          <cell r="BO171">
            <v>23466</v>
          </cell>
          <cell r="CC171">
            <v>0</v>
          </cell>
          <cell r="CD171">
            <v>-1</v>
          </cell>
        </row>
        <row r="172">
          <cell r="B172">
            <v>72846</v>
          </cell>
          <cell r="C172">
            <v>7689</v>
          </cell>
          <cell r="D172">
            <v>80534</v>
          </cell>
          <cell r="E172">
            <v>24253</v>
          </cell>
          <cell r="F172">
            <v>4641</v>
          </cell>
          <cell r="G172">
            <v>28894</v>
          </cell>
          <cell r="H172">
            <v>7548</v>
          </cell>
          <cell r="I172">
            <v>36442</v>
          </cell>
          <cell r="K172">
            <v>11560</v>
          </cell>
          <cell r="L172">
            <v>51967</v>
          </cell>
          <cell r="M172">
            <v>13371</v>
          </cell>
          <cell r="N172">
            <v>145873</v>
          </cell>
          <cell r="O172">
            <v>17652</v>
          </cell>
          <cell r="Q172">
            <v>163457</v>
          </cell>
          <cell r="T172">
            <v>1.8</v>
          </cell>
          <cell r="U172">
            <v>6.5</v>
          </cell>
          <cell r="V172">
            <v>2.6</v>
          </cell>
          <cell r="W172">
            <v>5.8</v>
          </cell>
          <cell r="X172">
            <v>2.6</v>
          </cell>
          <cell r="Y172">
            <v>5.2</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F172">
            <v>1.6</v>
          </cell>
          <cell r="BG172">
            <v>5.2</v>
          </cell>
          <cell r="BH172">
            <v>-2.5</v>
          </cell>
          <cell r="BI172">
            <v>3.1</v>
          </cell>
          <cell r="BJ172">
            <v>-3</v>
          </cell>
          <cell r="BK172">
            <v>1.7</v>
          </cell>
          <cell r="BO172">
            <v>25861</v>
          </cell>
          <cell r="CC172">
            <v>0</v>
          </cell>
          <cell r="CD172">
            <v>0</v>
          </cell>
        </row>
        <row r="173">
          <cell r="B173">
            <v>74162</v>
          </cell>
          <cell r="C173">
            <v>7835</v>
          </cell>
          <cell r="D173">
            <v>81998</v>
          </cell>
          <cell r="E173">
            <v>26244</v>
          </cell>
          <cell r="F173">
            <v>4775</v>
          </cell>
          <cell r="G173">
            <v>31019</v>
          </cell>
          <cell r="H173">
            <v>7688</v>
          </cell>
          <cell r="I173">
            <v>38707</v>
          </cell>
          <cell r="K173">
            <v>11732</v>
          </cell>
          <cell r="L173">
            <v>54464</v>
          </cell>
          <cell r="M173">
            <v>13410</v>
          </cell>
          <cell r="N173">
            <v>149871</v>
          </cell>
          <cell r="O173">
            <v>17675</v>
          </cell>
          <cell r="Q173">
            <v>167315</v>
          </cell>
          <cell r="T173">
            <v>1.8</v>
          </cell>
          <cell r="U173">
            <v>8.1999999999999993</v>
          </cell>
          <cell r="V173">
            <v>2.9</v>
          </cell>
          <cell r="W173">
            <v>7.4</v>
          </cell>
          <cell r="X173">
            <v>1.8</v>
          </cell>
          <cell r="Y173">
            <v>6.2</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F173">
            <v>1.5</v>
          </cell>
          <cell r="BG173">
            <v>5.2</v>
          </cell>
          <cell r="BH173">
            <v>2.5</v>
          </cell>
          <cell r="BI173">
            <v>3</v>
          </cell>
          <cell r="BJ173">
            <v>2.7</v>
          </cell>
          <cell r="BK173">
            <v>3</v>
          </cell>
          <cell r="BO173">
            <v>24852</v>
          </cell>
          <cell r="CC173">
            <v>0</v>
          </cell>
          <cell r="CD173">
            <v>0</v>
          </cell>
        </row>
        <row r="174">
          <cell r="B174">
            <v>75346</v>
          </cell>
          <cell r="C174">
            <v>7991</v>
          </cell>
          <cell r="D174">
            <v>83337</v>
          </cell>
          <cell r="E174">
            <v>27456</v>
          </cell>
          <cell r="F174">
            <v>4850</v>
          </cell>
          <cell r="G174">
            <v>32307</v>
          </cell>
          <cell r="H174">
            <v>7784</v>
          </cell>
          <cell r="I174">
            <v>40091</v>
          </cell>
          <cell r="K174">
            <v>11847</v>
          </cell>
          <cell r="L174">
            <v>56045</v>
          </cell>
          <cell r="M174">
            <v>13222</v>
          </cell>
          <cell r="N174">
            <v>152604</v>
          </cell>
          <cell r="O174">
            <v>18041</v>
          </cell>
          <cell r="Q174">
            <v>170449</v>
          </cell>
          <cell r="T174">
            <v>1.6</v>
          </cell>
          <cell r="U174">
            <v>4.5999999999999996</v>
          </cell>
          <cell r="V174">
            <v>1.6</v>
          </cell>
          <cell r="W174">
            <v>4.2</v>
          </cell>
          <cell r="X174">
            <v>1.3</v>
          </cell>
          <cell r="Y174">
            <v>3.6</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F174">
            <v>1.4</v>
          </cell>
          <cell r="BG174">
            <v>2.2999999999999998</v>
          </cell>
          <cell r="BH174">
            <v>-3.1</v>
          </cell>
          <cell r="BI174">
            <v>1.2</v>
          </cell>
          <cell r="BJ174">
            <v>-0.4</v>
          </cell>
          <cell r="BK174">
            <v>1.2</v>
          </cell>
          <cell r="BO174">
            <v>26079</v>
          </cell>
          <cell r="CC174">
            <v>0</v>
          </cell>
          <cell r="CD174">
            <v>0</v>
          </cell>
        </row>
        <row r="175">
          <cell r="B175">
            <v>76413</v>
          </cell>
          <cell r="C175">
            <v>8150</v>
          </cell>
          <cell r="D175">
            <v>84564</v>
          </cell>
          <cell r="E175">
            <v>27823</v>
          </cell>
          <cell r="F175">
            <v>4797</v>
          </cell>
          <cell r="G175">
            <v>32620</v>
          </cell>
          <cell r="H175">
            <v>7867</v>
          </cell>
          <cell r="I175">
            <v>40487</v>
          </cell>
          <cell r="K175">
            <v>11921</v>
          </cell>
          <cell r="L175">
            <v>56607</v>
          </cell>
          <cell r="M175">
            <v>12973</v>
          </cell>
          <cell r="N175">
            <v>154144</v>
          </cell>
          <cell r="O175">
            <v>18902</v>
          </cell>
          <cell r="Q175">
            <v>172782</v>
          </cell>
          <cell r="T175">
            <v>1.5</v>
          </cell>
          <cell r="U175">
            <v>1.3</v>
          </cell>
          <cell r="V175">
            <v>-1.1000000000000001</v>
          </cell>
          <cell r="W175">
            <v>1</v>
          </cell>
          <cell r="X175">
            <v>1.1000000000000001</v>
          </cell>
          <cell r="Y175">
            <v>1</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F175">
            <v>0.1</v>
          </cell>
          <cell r="BG175">
            <v>1.9</v>
          </cell>
          <cell r="BH175">
            <v>1.6</v>
          </cell>
          <cell r="BI175">
            <v>1.8</v>
          </cell>
          <cell r="BJ175">
            <v>5.8</v>
          </cell>
          <cell r="BK175">
            <v>2.5</v>
          </cell>
          <cell r="BO175">
            <v>29435</v>
          </cell>
          <cell r="CC175">
            <v>0</v>
          </cell>
          <cell r="CD175">
            <v>0</v>
          </cell>
        </row>
        <row r="176">
          <cell r="B176">
            <v>77630</v>
          </cell>
          <cell r="C176">
            <v>8325</v>
          </cell>
          <cell r="D176">
            <v>85955</v>
          </cell>
          <cell r="E176">
            <v>27404</v>
          </cell>
          <cell r="F176">
            <v>4700</v>
          </cell>
          <cell r="G176">
            <v>32103</v>
          </cell>
          <cell r="H176">
            <v>7952</v>
          </cell>
          <cell r="I176">
            <v>40056</v>
          </cell>
          <cell r="K176">
            <v>11992</v>
          </cell>
          <cell r="L176">
            <v>56330</v>
          </cell>
          <cell r="M176">
            <v>12783</v>
          </cell>
          <cell r="N176">
            <v>155068</v>
          </cell>
          <cell r="O176">
            <v>19941</v>
          </cell>
          <cell r="Q176">
            <v>174749</v>
          </cell>
          <cell r="T176">
            <v>1.6</v>
          </cell>
          <cell r="U176">
            <v>-1.5</v>
          </cell>
          <cell r="V176">
            <v>-2</v>
          </cell>
          <cell r="W176">
            <v>-1.6</v>
          </cell>
          <cell r="X176">
            <v>1.1000000000000001</v>
          </cell>
          <cell r="Y176">
            <v>-1.1000000000000001</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F176">
            <v>0.6</v>
          </cell>
          <cell r="BG176">
            <v>-2.2000000000000002</v>
          </cell>
          <cell r="BH176">
            <v>-6.8</v>
          </cell>
          <cell r="BI176">
            <v>-0.7</v>
          </cell>
          <cell r="BJ176">
            <v>7.1</v>
          </cell>
          <cell r="BK176">
            <v>-0.5</v>
          </cell>
          <cell r="BO176">
            <v>28564</v>
          </cell>
          <cell r="CC176">
            <v>0</v>
          </cell>
          <cell r="CD176">
            <v>-1</v>
          </cell>
        </row>
        <row r="177">
          <cell r="B177">
            <v>78870</v>
          </cell>
          <cell r="C177">
            <v>8477</v>
          </cell>
          <cell r="D177">
            <v>87347</v>
          </cell>
          <cell r="E177">
            <v>26764</v>
          </cell>
          <cell r="F177">
            <v>4688</v>
          </cell>
          <cell r="G177">
            <v>31451</v>
          </cell>
          <cell r="H177">
            <v>8044</v>
          </cell>
          <cell r="I177">
            <v>39495</v>
          </cell>
          <cell r="K177">
            <v>12112</v>
          </cell>
          <cell r="L177">
            <v>55955</v>
          </cell>
          <cell r="M177">
            <v>13087</v>
          </cell>
          <cell r="N177">
            <v>156388</v>
          </cell>
          <cell r="O177">
            <v>20693</v>
          </cell>
          <cell r="Q177">
            <v>177178</v>
          </cell>
          <cell r="T177">
            <v>1.6</v>
          </cell>
          <cell r="U177">
            <v>-2.2999999999999998</v>
          </cell>
          <cell r="V177">
            <v>-0.3</v>
          </cell>
          <cell r="W177">
            <v>-2</v>
          </cell>
          <cell r="X177">
            <v>1.2</v>
          </cell>
          <cell r="Y177">
            <v>-1.4</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F177">
            <v>1.2</v>
          </cell>
          <cell r="BG177">
            <v>1.4</v>
          </cell>
          <cell r="BH177">
            <v>7</v>
          </cell>
          <cell r="BI177">
            <v>2.1</v>
          </cell>
          <cell r="BJ177">
            <v>2.5</v>
          </cell>
          <cell r="BK177">
            <v>2.8</v>
          </cell>
          <cell r="BO177">
            <v>25944</v>
          </cell>
          <cell r="CC177">
            <v>0</v>
          </cell>
          <cell r="CD177">
            <v>0</v>
          </cell>
        </row>
        <row r="178">
          <cell r="B178">
            <v>79983</v>
          </cell>
          <cell r="C178">
            <v>8586</v>
          </cell>
          <cell r="D178">
            <v>88569</v>
          </cell>
          <cell r="E178">
            <v>26485</v>
          </cell>
          <cell r="F178">
            <v>4855</v>
          </cell>
          <cell r="G178">
            <v>31340</v>
          </cell>
          <cell r="H178">
            <v>8136</v>
          </cell>
          <cell r="I178">
            <v>39476</v>
          </cell>
          <cell r="K178">
            <v>12300</v>
          </cell>
          <cell r="L178">
            <v>56175</v>
          </cell>
          <cell r="M178">
            <v>14229</v>
          </cell>
          <cell r="N178">
            <v>158973</v>
          </cell>
          <cell r="O178">
            <v>20858</v>
          </cell>
          <cell r="Q178">
            <v>180044</v>
          </cell>
          <cell r="T178">
            <v>1.4</v>
          </cell>
          <cell r="U178">
            <v>-1</v>
          </cell>
          <cell r="V178">
            <v>3.6</v>
          </cell>
          <cell r="W178">
            <v>-0.4</v>
          </cell>
          <cell r="X178">
            <v>1.1000000000000001</v>
          </cell>
          <cell r="Y178">
            <v>0</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F178">
            <v>1.3</v>
          </cell>
          <cell r="BG178">
            <v>-2.4</v>
          </cell>
          <cell r="BH178">
            <v>4.2</v>
          </cell>
          <cell r="BI178">
            <v>0.3</v>
          </cell>
          <cell r="BJ178">
            <v>2.2000000000000002</v>
          </cell>
          <cell r="BK178">
            <v>1</v>
          </cell>
          <cell r="BO178">
            <v>24347</v>
          </cell>
          <cell r="CC178">
            <v>0</v>
          </cell>
          <cell r="CD178">
            <v>0</v>
          </cell>
        </row>
        <row r="179">
          <cell r="B179">
            <v>80960</v>
          </cell>
          <cell r="C179">
            <v>8667</v>
          </cell>
          <cell r="D179">
            <v>89628</v>
          </cell>
          <cell r="E179">
            <v>26807</v>
          </cell>
          <cell r="F179">
            <v>5071</v>
          </cell>
          <cell r="G179">
            <v>31878</v>
          </cell>
          <cell r="H179">
            <v>8222</v>
          </cell>
          <cell r="I179">
            <v>40100</v>
          </cell>
          <cell r="K179">
            <v>12528</v>
          </cell>
          <cell r="L179">
            <v>57075</v>
          </cell>
          <cell r="M179">
            <v>15833</v>
          </cell>
          <cell r="N179">
            <v>162536</v>
          </cell>
          <cell r="O179">
            <v>20748</v>
          </cell>
          <cell r="Q179">
            <v>183280</v>
          </cell>
          <cell r="T179">
            <v>1.2</v>
          </cell>
          <cell r="U179">
            <v>1.2</v>
          </cell>
          <cell r="V179">
            <v>4.5</v>
          </cell>
          <cell r="W179">
            <v>1.7</v>
          </cell>
          <cell r="X179">
            <v>1.1000000000000001</v>
          </cell>
          <cell r="Y179">
            <v>1.6</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F179">
            <v>2.1</v>
          </cell>
          <cell r="BG179">
            <v>4.0999999999999996</v>
          </cell>
          <cell r="BH179">
            <v>14.8</v>
          </cell>
          <cell r="BI179">
            <v>3.3</v>
          </cell>
          <cell r="BJ179">
            <v>-3</v>
          </cell>
          <cell r="BK179">
            <v>2.1</v>
          </cell>
          <cell r="BO179">
            <v>28006</v>
          </cell>
          <cell r="CC179">
            <v>0</v>
          </cell>
          <cell r="CD179">
            <v>0</v>
          </cell>
        </row>
        <row r="180">
          <cell r="B180">
            <v>81868</v>
          </cell>
          <cell r="C180">
            <v>8764</v>
          </cell>
          <cell r="D180">
            <v>90632</v>
          </cell>
          <cell r="E180">
            <v>27472</v>
          </cell>
          <cell r="F180">
            <v>5097</v>
          </cell>
          <cell r="G180">
            <v>32568</v>
          </cell>
          <cell r="H180">
            <v>8306</v>
          </cell>
          <cell r="I180">
            <v>40875</v>
          </cell>
          <cell r="K180">
            <v>12754</v>
          </cell>
          <cell r="L180">
            <v>58123</v>
          </cell>
          <cell r="M180">
            <v>17350</v>
          </cell>
          <cell r="N180">
            <v>166105</v>
          </cell>
          <cell r="O180">
            <v>20751</v>
          </cell>
          <cell r="Q180">
            <v>186565</v>
          </cell>
          <cell r="T180">
            <v>1.1000000000000001</v>
          </cell>
          <cell r="U180">
            <v>2.5</v>
          </cell>
          <cell r="V180">
            <v>0.5</v>
          </cell>
          <cell r="W180">
            <v>2.2000000000000002</v>
          </cell>
          <cell r="X180">
            <v>1</v>
          </cell>
          <cell r="Y180">
            <v>1.9</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F180">
            <v>1.9</v>
          </cell>
          <cell r="BG180">
            <v>1.7</v>
          </cell>
          <cell r="BH180">
            <v>11.9</v>
          </cell>
          <cell r="BI180">
            <v>2.4</v>
          </cell>
          <cell r="BJ180">
            <v>1.2</v>
          </cell>
          <cell r="BK180">
            <v>1.4</v>
          </cell>
          <cell r="BO180">
            <v>29648</v>
          </cell>
          <cell r="CC180">
            <v>0</v>
          </cell>
          <cell r="CD180">
            <v>0</v>
          </cell>
        </row>
        <row r="181">
          <cell r="B181">
            <v>82968</v>
          </cell>
          <cell r="C181">
            <v>8926</v>
          </cell>
          <cell r="D181">
            <v>91894</v>
          </cell>
          <cell r="E181">
            <v>28436</v>
          </cell>
          <cell r="F181">
            <v>4950</v>
          </cell>
          <cell r="G181">
            <v>33386</v>
          </cell>
          <cell r="H181">
            <v>8389</v>
          </cell>
          <cell r="I181">
            <v>41775</v>
          </cell>
          <cell r="K181">
            <v>12945</v>
          </cell>
          <cell r="L181">
            <v>59262</v>
          </cell>
          <cell r="M181">
            <v>18164</v>
          </cell>
          <cell r="N181">
            <v>169320</v>
          </cell>
          <cell r="O181">
            <v>21136</v>
          </cell>
          <cell r="Q181">
            <v>190129</v>
          </cell>
          <cell r="T181">
            <v>1.4</v>
          </cell>
          <cell r="U181">
            <v>3.5</v>
          </cell>
          <cell r="V181">
            <v>-2.9</v>
          </cell>
          <cell r="W181">
            <v>2.5</v>
          </cell>
          <cell r="X181">
            <v>1</v>
          </cell>
          <cell r="Y181">
            <v>2.2000000000000002</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F181">
            <v>1.4</v>
          </cell>
          <cell r="BG181">
            <v>1.1000000000000001</v>
          </cell>
          <cell r="BH181">
            <v>-0.6</v>
          </cell>
          <cell r="BI181">
            <v>1</v>
          </cell>
          <cell r="BJ181">
            <v>1.8</v>
          </cell>
          <cell r="BK181">
            <v>2.2000000000000002</v>
          </cell>
          <cell r="BO181">
            <v>26531</v>
          </cell>
          <cell r="CC181">
            <v>0</v>
          </cell>
          <cell r="CD181">
            <v>0</v>
          </cell>
        </row>
        <row r="182">
          <cell r="B182">
            <v>84155</v>
          </cell>
          <cell r="C182">
            <v>9138</v>
          </cell>
          <cell r="D182">
            <v>93293</v>
          </cell>
          <cell r="E182">
            <v>29688</v>
          </cell>
          <cell r="F182">
            <v>4824</v>
          </cell>
          <cell r="G182">
            <v>34512</v>
          </cell>
          <cell r="H182">
            <v>8457</v>
          </cell>
          <cell r="I182">
            <v>42968</v>
          </cell>
          <cell r="K182">
            <v>13099</v>
          </cell>
          <cell r="L182">
            <v>60656</v>
          </cell>
          <cell r="M182">
            <v>17943</v>
          </cell>
          <cell r="N182">
            <v>171892</v>
          </cell>
          <cell r="O182">
            <v>21830</v>
          </cell>
          <cell r="Q182">
            <v>193502</v>
          </cell>
          <cell r="T182">
            <v>1.5</v>
          </cell>
          <cell r="U182">
            <v>4.4000000000000004</v>
          </cell>
          <cell r="V182">
            <v>-2.5</v>
          </cell>
          <cell r="W182">
            <v>3.4</v>
          </cell>
          <cell r="X182">
            <v>0.8</v>
          </cell>
          <cell r="Y182">
            <v>2.9</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F182">
            <v>1.1000000000000001</v>
          </cell>
          <cell r="BG182">
            <v>2.1</v>
          </cell>
          <cell r="BH182">
            <v>5.9</v>
          </cell>
          <cell r="BI182">
            <v>2.2000000000000002</v>
          </cell>
          <cell r="BJ182">
            <v>2.7</v>
          </cell>
          <cell r="BK182">
            <v>1.8</v>
          </cell>
          <cell r="BO182">
            <v>28197</v>
          </cell>
          <cell r="CC182">
            <v>0</v>
          </cell>
          <cell r="CD182">
            <v>0</v>
          </cell>
        </row>
        <row r="183">
          <cell r="B183">
            <v>85272</v>
          </cell>
          <cell r="C183">
            <v>9357</v>
          </cell>
          <cell r="D183">
            <v>94628</v>
          </cell>
          <cell r="E183">
            <v>31240</v>
          </cell>
          <cell r="F183">
            <v>4792</v>
          </cell>
          <cell r="G183">
            <v>36032</v>
          </cell>
          <cell r="H183">
            <v>8530</v>
          </cell>
          <cell r="I183">
            <v>44562</v>
          </cell>
          <cell r="K183">
            <v>13243</v>
          </cell>
          <cell r="L183">
            <v>62439</v>
          </cell>
          <cell r="M183">
            <v>17193</v>
          </cell>
          <cell r="N183">
            <v>174261</v>
          </cell>
          <cell r="O183">
            <v>22408</v>
          </cell>
          <cell r="Q183">
            <v>196642</v>
          </cell>
          <cell r="T183">
            <v>1.4</v>
          </cell>
          <cell r="U183">
            <v>5.2</v>
          </cell>
          <cell r="V183">
            <v>-0.7</v>
          </cell>
          <cell r="W183">
            <v>4.4000000000000004</v>
          </cell>
          <cell r="X183">
            <v>0.9</v>
          </cell>
          <cell r="Y183">
            <v>3.7</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F183">
            <v>1.2</v>
          </cell>
          <cell r="BG183">
            <v>3.9</v>
          </cell>
          <cell r="BH183">
            <v>-10.9</v>
          </cell>
          <cell r="BI183">
            <v>1.2</v>
          </cell>
          <cell r="BJ183">
            <v>4.5999999999999996</v>
          </cell>
          <cell r="BK183">
            <v>1.3</v>
          </cell>
          <cell r="BO183">
            <v>32159</v>
          </cell>
          <cell r="CC183">
            <v>-1</v>
          </cell>
          <cell r="CD183">
            <v>0</v>
          </cell>
        </row>
        <row r="184">
          <cell r="B184">
            <v>86412</v>
          </cell>
          <cell r="C184">
            <v>9571</v>
          </cell>
          <cell r="D184">
            <v>95983</v>
          </cell>
          <cell r="E184">
            <v>32427</v>
          </cell>
          <cell r="F184">
            <v>4828</v>
          </cell>
          <cell r="G184">
            <v>37256</v>
          </cell>
          <cell r="H184">
            <v>8591</v>
          </cell>
          <cell r="I184">
            <v>45847</v>
          </cell>
          <cell r="K184">
            <v>13375</v>
          </cell>
          <cell r="L184">
            <v>63902</v>
          </cell>
          <cell r="M184">
            <v>16268</v>
          </cell>
          <cell r="N184">
            <v>176154</v>
          </cell>
          <cell r="O184">
            <v>22815</v>
          </cell>
          <cell r="Q184">
            <v>199193</v>
          </cell>
          <cell r="T184">
            <v>1.4</v>
          </cell>
          <cell r="U184">
            <v>3.8</v>
          </cell>
          <cell r="V184">
            <v>0.8</v>
          </cell>
          <cell r="W184">
            <v>3.4</v>
          </cell>
          <cell r="X184">
            <v>0.7</v>
          </cell>
          <cell r="Y184">
            <v>2.9</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F184">
            <v>1.1000000000000001</v>
          </cell>
          <cell r="BG184">
            <v>2.9</v>
          </cell>
          <cell r="BH184">
            <v>-2.6</v>
          </cell>
          <cell r="BI184">
            <v>1.2</v>
          </cell>
          <cell r="BJ184">
            <v>0.6</v>
          </cell>
          <cell r="BK184">
            <v>1.7</v>
          </cell>
          <cell r="BO184">
            <v>35639</v>
          </cell>
          <cell r="CC184">
            <v>0</v>
          </cell>
          <cell r="CD184">
            <v>0</v>
          </cell>
        </row>
        <row r="185">
          <cell r="B185">
            <v>87665</v>
          </cell>
          <cell r="C185">
            <v>9779</v>
          </cell>
          <cell r="D185">
            <v>97444</v>
          </cell>
          <cell r="E185">
            <v>33008</v>
          </cell>
          <cell r="F185">
            <v>4909</v>
          </cell>
          <cell r="G185">
            <v>37918</v>
          </cell>
          <cell r="H185">
            <v>8658</v>
          </cell>
          <cell r="I185">
            <v>46576</v>
          </cell>
          <cell r="K185">
            <v>13515</v>
          </cell>
          <cell r="L185">
            <v>64812</v>
          </cell>
          <cell r="M185">
            <v>15684</v>
          </cell>
          <cell r="N185">
            <v>177940</v>
          </cell>
          <cell r="O185">
            <v>23169</v>
          </cell>
          <cell r="Q185">
            <v>201567</v>
          </cell>
          <cell r="T185">
            <v>1.5</v>
          </cell>
          <cell r="U185">
            <v>1.8</v>
          </cell>
          <cell r="V185">
            <v>1.7</v>
          </cell>
          <cell r="W185">
            <v>1.8</v>
          </cell>
          <cell r="X185">
            <v>0.8</v>
          </cell>
          <cell r="Y185">
            <v>1.6</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F185">
            <v>1.1000000000000001</v>
          </cell>
          <cell r="BG185">
            <v>0.2</v>
          </cell>
          <cell r="BH185">
            <v>-1.3</v>
          </cell>
          <cell r="BI185">
            <v>0.9</v>
          </cell>
          <cell r="BJ185">
            <v>0.3</v>
          </cell>
          <cell r="BK185">
            <v>1.1000000000000001</v>
          </cell>
          <cell r="BO185">
            <v>30392</v>
          </cell>
          <cell r="CC185">
            <v>1</v>
          </cell>
          <cell r="CD185">
            <v>0</v>
          </cell>
        </row>
        <row r="186">
          <cell r="B186">
            <v>89028</v>
          </cell>
          <cell r="C186">
            <v>9987</v>
          </cell>
          <cell r="D186">
            <v>99015</v>
          </cell>
          <cell r="E186">
            <v>33442</v>
          </cell>
          <cell r="F186">
            <v>5056</v>
          </cell>
          <cell r="G186">
            <v>38498</v>
          </cell>
          <cell r="H186">
            <v>8756</v>
          </cell>
          <cell r="I186">
            <v>47254</v>
          </cell>
          <cell r="K186">
            <v>13701</v>
          </cell>
          <cell r="L186">
            <v>65707</v>
          </cell>
          <cell r="M186">
            <v>16003</v>
          </cell>
          <cell r="N186">
            <v>180726</v>
          </cell>
          <cell r="O186">
            <v>23680</v>
          </cell>
          <cell r="Q186">
            <v>204508</v>
          </cell>
          <cell r="T186">
            <v>1.6</v>
          </cell>
          <cell r="U186">
            <v>1.3</v>
          </cell>
          <cell r="V186">
            <v>3</v>
          </cell>
          <cell r="W186">
            <v>1.5</v>
          </cell>
          <cell r="X186">
            <v>1.1000000000000001</v>
          </cell>
          <cell r="Y186">
            <v>1.5</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F186">
            <v>0.9</v>
          </cell>
          <cell r="BG186">
            <v>1.4</v>
          </cell>
          <cell r="BH186">
            <v>-4.5</v>
          </cell>
          <cell r="BI186">
            <v>1.2</v>
          </cell>
          <cell r="BJ186">
            <v>3.9</v>
          </cell>
          <cell r="BK186">
            <v>0.9</v>
          </cell>
          <cell r="BO186">
            <v>32045</v>
          </cell>
          <cell r="CC186">
            <v>0</v>
          </cell>
          <cell r="CD186">
            <v>0</v>
          </cell>
        </row>
        <row r="187">
          <cell r="B187">
            <v>90514</v>
          </cell>
          <cell r="C187">
            <v>10193</v>
          </cell>
          <cell r="D187">
            <v>100706</v>
          </cell>
          <cell r="E187">
            <v>34207</v>
          </cell>
          <cell r="F187">
            <v>5184</v>
          </cell>
          <cell r="G187">
            <v>39391</v>
          </cell>
          <cell r="H187">
            <v>8908</v>
          </cell>
          <cell r="I187">
            <v>48298</v>
          </cell>
          <cell r="K187">
            <v>13945</v>
          </cell>
          <cell r="L187">
            <v>67023</v>
          </cell>
          <cell r="M187">
            <v>16909</v>
          </cell>
          <cell r="N187">
            <v>184561</v>
          </cell>
          <cell r="O187">
            <v>24216</v>
          </cell>
          <cell r="Q187">
            <v>208518</v>
          </cell>
          <cell r="T187">
            <v>1.7</v>
          </cell>
          <cell r="U187">
            <v>2.2999999999999998</v>
          </cell>
          <cell r="V187">
            <v>2.5</v>
          </cell>
          <cell r="W187">
            <v>2.2999999999999998</v>
          </cell>
          <cell r="X187">
            <v>1.7</v>
          </cell>
          <cell r="Y187">
            <v>2.2000000000000002</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F187">
            <v>2.4</v>
          </cell>
          <cell r="BG187">
            <v>2.2999999999999998</v>
          </cell>
          <cell r="BH187">
            <v>11.9</v>
          </cell>
          <cell r="BI187">
            <v>2.5</v>
          </cell>
          <cell r="BJ187">
            <v>1.9</v>
          </cell>
          <cell r="BK187">
            <v>2.4</v>
          </cell>
          <cell r="BO187">
            <v>34985</v>
          </cell>
          <cell r="CC187">
            <v>-1</v>
          </cell>
          <cell r="CD187">
            <v>0</v>
          </cell>
        </row>
        <row r="188">
          <cell r="B188">
            <v>92045</v>
          </cell>
          <cell r="C188">
            <v>10390</v>
          </cell>
          <cell r="D188">
            <v>102434</v>
          </cell>
          <cell r="E188">
            <v>34783</v>
          </cell>
          <cell r="F188">
            <v>5235</v>
          </cell>
          <cell r="G188">
            <v>40018</v>
          </cell>
          <cell r="H188">
            <v>9085</v>
          </cell>
          <cell r="I188">
            <v>49104</v>
          </cell>
          <cell r="K188">
            <v>14221</v>
          </cell>
          <cell r="L188">
            <v>68141</v>
          </cell>
          <cell r="M188">
            <v>18173</v>
          </cell>
          <cell r="N188">
            <v>188747</v>
          </cell>
          <cell r="O188">
            <v>24584</v>
          </cell>
          <cell r="Q188">
            <v>213155</v>
          </cell>
          <cell r="T188">
            <v>1.7</v>
          </cell>
          <cell r="U188">
            <v>1.7</v>
          </cell>
          <cell r="V188">
            <v>1</v>
          </cell>
          <cell r="W188">
            <v>1.6</v>
          </cell>
          <cell r="X188">
            <v>2</v>
          </cell>
          <cell r="Y188">
            <v>1.7</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F188">
            <v>1.8</v>
          </cell>
          <cell r="BG188">
            <v>2.2999999999999998</v>
          </cell>
          <cell r="BH188">
            <v>7.9</v>
          </cell>
          <cell r="BI188">
            <v>2.6</v>
          </cell>
          <cell r="BJ188">
            <v>2.1</v>
          </cell>
          <cell r="BK188">
            <v>2.4</v>
          </cell>
          <cell r="BO188">
            <v>37910</v>
          </cell>
          <cell r="CC188">
            <v>0</v>
          </cell>
          <cell r="CD188">
            <v>1</v>
          </cell>
        </row>
        <row r="189">
          <cell r="B189">
            <v>93703</v>
          </cell>
          <cell r="C189">
            <v>10583</v>
          </cell>
          <cell r="D189">
            <v>104286</v>
          </cell>
          <cell r="E189">
            <v>34585</v>
          </cell>
          <cell r="F189">
            <v>5295</v>
          </cell>
          <cell r="G189">
            <v>39880</v>
          </cell>
          <cell r="H189">
            <v>9259</v>
          </cell>
          <cell r="I189">
            <v>49139</v>
          </cell>
          <cell r="K189">
            <v>14481</v>
          </cell>
          <cell r="L189">
            <v>68497</v>
          </cell>
          <cell r="M189">
            <v>19209</v>
          </cell>
          <cell r="N189">
            <v>192375</v>
          </cell>
          <cell r="O189">
            <v>24872</v>
          </cell>
          <cell r="Q189">
            <v>217328</v>
          </cell>
          <cell r="T189">
            <v>1.8</v>
          </cell>
          <cell r="U189">
            <v>-0.6</v>
          </cell>
          <cell r="V189">
            <v>1.1000000000000001</v>
          </cell>
          <cell r="W189">
            <v>-0.3</v>
          </cell>
          <cell r="X189">
            <v>1.9</v>
          </cell>
          <cell r="Y189">
            <v>0.1</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F189">
            <v>1.8</v>
          </cell>
          <cell r="BG189">
            <v>0.5</v>
          </cell>
          <cell r="BH189">
            <v>2.5</v>
          </cell>
          <cell r="BI189">
            <v>1.6</v>
          </cell>
          <cell r="BJ189">
            <v>-0.7</v>
          </cell>
          <cell r="BK189">
            <v>1.9</v>
          </cell>
          <cell r="BO189">
            <v>32591</v>
          </cell>
          <cell r="CC189">
            <v>1</v>
          </cell>
          <cell r="CD189">
            <v>0</v>
          </cell>
        </row>
        <row r="190">
          <cell r="B190">
            <v>95487</v>
          </cell>
          <cell r="C190">
            <v>10783</v>
          </cell>
          <cell r="D190">
            <v>106270</v>
          </cell>
          <cell r="E190">
            <v>35426</v>
          </cell>
          <cell r="F190">
            <v>5381</v>
          </cell>
          <cell r="G190">
            <v>40807</v>
          </cell>
          <cell r="H190">
            <v>9451</v>
          </cell>
          <cell r="I190">
            <v>50258</v>
          </cell>
          <cell r="K190">
            <v>14718</v>
          </cell>
          <cell r="L190">
            <v>69936</v>
          </cell>
          <cell r="M190">
            <v>19829</v>
          </cell>
          <cell r="N190">
            <v>195628</v>
          </cell>
          <cell r="O190">
            <v>25157</v>
          </cell>
          <cell r="Q190">
            <v>220742</v>
          </cell>
          <cell r="T190">
            <v>1.9</v>
          </cell>
          <cell r="U190">
            <v>2.4</v>
          </cell>
          <cell r="V190">
            <v>1.6</v>
          </cell>
          <cell r="W190">
            <v>2.2999999999999998</v>
          </cell>
          <cell r="X190">
            <v>2.1</v>
          </cell>
          <cell r="Y190">
            <v>2.2999999999999998</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F190">
            <v>1.8</v>
          </cell>
          <cell r="BG190">
            <v>0.7</v>
          </cell>
          <cell r="BH190">
            <v>6.2</v>
          </cell>
          <cell r="BI190">
            <v>1.7</v>
          </cell>
          <cell r="BJ190">
            <v>3</v>
          </cell>
          <cell r="BK190">
            <v>1.4</v>
          </cell>
          <cell r="BO190">
            <v>33377</v>
          </cell>
          <cell r="CC190">
            <v>1</v>
          </cell>
          <cell r="CD190">
            <v>0</v>
          </cell>
        </row>
        <row r="191">
          <cell r="B191">
            <v>97353</v>
          </cell>
          <cell r="C191">
            <v>10988</v>
          </cell>
          <cell r="D191">
            <v>108341</v>
          </cell>
          <cell r="E191">
            <v>35784</v>
          </cell>
          <cell r="F191">
            <v>5449</v>
          </cell>
          <cell r="G191">
            <v>41233</v>
          </cell>
          <cell r="H191">
            <v>9691</v>
          </cell>
          <cell r="I191">
            <v>50924</v>
          </cell>
          <cell r="K191">
            <v>14979</v>
          </cell>
          <cell r="L191">
            <v>70954</v>
          </cell>
          <cell r="M191">
            <v>20350</v>
          </cell>
          <cell r="N191">
            <v>199491</v>
          </cell>
          <cell r="O191">
            <v>25288</v>
          </cell>
          <cell r="Q191">
            <v>224096</v>
          </cell>
          <cell r="T191">
            <v>1.9</v>
          </cell>
          <cell r="U191">
            <v>1</v>
          </cell>
          <cell r="V191">
            <v>1.3</v>
          </cell>
          <cell r="W191">
            <v>1</v>
          </cell>
          <cell r="X191">
            <v>2.5</v>
          </cell>
          <cell r="Y191">
            <v>1.3</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F191">
            <v>1.4</v>
          </cell>
          <cell r="BG191">
            <v>1.7</v>
          </cell>
          <cell r="BH191">
            <v>0.1</v>
          </cell>
          <cell r="BI191">
            <v>1.7</v>
          </cell>
          <cell r="BJ191">
            <v>0.5</v>
          </cell>
          <cell r="BK191">
            <v>1.5</v>
          </cell>
          <cell r="BO191">
            <v>36441</v>
          </cell>
          <cell r="CC191">
            <v>-3</v>
          </cell>
          <cell r="CD191">
            <v>0</v>
          </cell>
        </row>
        <row r="192">
          <cell r="B192">
            <v>99171</v>
          </cell>
          <cell r="C192">
            <v>11199</v>
          </cell>
          <cell r="D192">
            <v>110370</v>
          </cell>
          <cell r="E192">
            <v>36492</v>
          </cell>
          <cell r="F192">
            <v>5432</v>
          </cell>
          <cell r="G192">
            <v>41924</v>
          </cell>
          <cell r="H192">
            <v>9924</v>
          </cell>
          <cell r="I192">
            <v>51848</v>
          </cell>
          <cell r="K192">
            <v>15289</v>
          </cell>
          <cell r="L192">
            <v>72278</v>
          </cell>
          <cell r="M192">
            <v>20782</v>
          </cell>
          <cell r="N192">
            <v>203495</v>
          </cell>
          <cell r="O192">
            <v>25182</v>
          </cell>
          <cell r="Q192">
            <v>227860</v>
          </cell>
          <cell r="T192">
            <v>1.9</v>
          </cell>
          <cell r="U192">
            <v>2</v>
          </cell>
          <cell r="V192">
            <v>-0.3</v>
          </cell>
          <cell r="W192">
            <v>1.7</v>
          </cell>
          <cell r="X192">
            <v>2.4</v>
          </cell>
          <cell r="Y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F192">
            <v>2.2000000000000002</v>
          </cell>
          <cell r="BG192">
            <v>2.8</v>
          </cell>
          <cell r="BH192">
            <v>3.6</v>
          </cell>
          <cell r="BI192">
            <v>2.5</v>
          </cell>
          <cell r="BJ192">
            <v>-1.1000000000000001</v>
          </cell>
          <cell r="BK192">
            <v>1.8</v>
          </cell>
          <cell r="BO192">
            <v>39807</v>
          </cell>
          <cell r="CC192">
            <v>1</v>
          </cell>
          <cell r="CD192">
            <v>0</v>
          </cell>
        </row>
        <row r="193">
          <cell r="B193">
            <v>100924</v>
          </cell>
          <cell r="C193">
            <v>11426</v>
          </cell>
          <cell r="D193">
            <v>112350</v>
          </cell>
          <cell r="E193">
            <v>36862</v>
          </cell>
          <cell r="F193">
            <v>5352</v>
          </cell>
          <cell r="G193">
            <v>42213</v>
          </cell>
          <cell r="H193">
            <v>10134</v>
          </cell>
          <cell r="I193">
            <v>52347</v>
          </cell>
          <cell r="K193">
            <v>15620</v>
          </cell>
          <cell r="L193">
            <v>73195</v>
          </cell>
          <cell r="M193">
            <v>21098</v>
          </cell>
          <cell r="N193">
            <v>207403</v>
          </cell>
          <cell r="O193">
            <v>25088</v>
          </cell>
          <cell r="Q193">
            <v>232323</v>
          </cell>
          <cell r="T193">
            <v>1.8</v>
          </cell>
          <cell r="U193">
            <v>1</v>
          </cell>
          <cell r="V193">
            <v>-1.5</v>
          </cell>
          <cell r="W193">
            <v>0.7</v>
          </cell>
          <cell r="X193">
            <v>2.1</v>
          </cell>
          <cell r="Y193">
            <v>1</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F193">
            <v>2.2999999999999998</v>
          </cell>
          <cell r="BG193">
            <v>3</v>
          </cell>
          <cell r="BH193">
            <v>1.3</v>
          </cell>
          <cell r="BI193">
            <v>2.1</v>
          </cell>
          <cell r="BJ193">
            <v>-0.4</v>
          </cell>
          <cell r="BK193">
            <v>1.9</v>
          </cell>
          <cell r="BO193">
            <v>35582</v>
          </cell>
          <cell r="CC193">
            <v>2</v>
          </cell>
          <cell r="CD193">
            <v>0</v>
          </cell>
        </row>
        <row r="194">
          <cell r="B194">
            <v>102578</v>
          </cell>
          <cell r="C194">
            <v>11674</v>
          </cell>
          <cell r="D194">
            <v>114252</v>
          </cell>
          <cell r="E194">
            <v>40002</v>
          </cell>
          <cell r="F194">
            <v>5291</v>
          </cell>
          <cell r="G194">
            <v>45293</v>
          </cell>
          <cell r="H194">
            <v>10340</v>
          </cell>
          <cell r="I194">
            <v>55634</v>
          </cell>
          <cell r="K194">
            <v>15935</v>
          </cell>
          <cell r="L194">
            <v>76884</v>
          </cell>
          <cell r="M194">
            <v>21275</v>
          </cell>
          <cell r="N194">
            <v>211564</v>
          </cell>
          <cell r="O194">
            <v>25450</v>
          </cell>
          <cell r="Q194">
            <v>237541</v>
          </cell>
          <cell r="T194">
            <v>1.7</v>
          </cell>
          <cell r="U194">
            <v>8.5</v>
          </cell>
          <cell r="V194">
            <v>-1.1000000000000001</v>
          </cell>
          <cell r="W194">
            <v>7.3</v>
          </cell>
          <cell r="X194">
            <v>2</v>
          </cell>
          <cell r="Y194">
            <v>6.3</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F194">
            <v>2.2000000000000002</v>
          </cell>
          <cell r="BG194">
            <v>-0.1</v>
          </cell>
          <cell r="BH194">
            <v>0.6</v>
          </cell>
          <cell r="BI194">
            <v>0.7</v>
          </cell>
          <cell r="BJ194">
            <v>0.7</v>
          </cell>
          <cell r="BK194">
            <v>2.1</v>
          </cell>
          <cell r="BO194">
            <v>36253</v>
          </cell>
          <cell r="CC194">
            <v>2</v>
          </cell>
          <cell r="CD194">
            <v>0</v>
          </cell>
        </row>
        <row r="195">
          <cell r="B195">
            <v>104299</v>
          </cell>
          <cell r="C195">
            <v>11947</v>
          </cell>
          <cell r="D195">
            <v>116247</v>
          </cell>
          <cell r="E195">
            <v>41243</v>
          </cell>
          <cell r="F195">
            <v>5316</v>
          </cell>
          <cell r="G195">
            <v>46559</v>
          </cell>
          <cell r="H195">
            <v>10584</v>
          </cell>
          <cell r="I195">
            <v>57143</v>
          </cell>
          <cell r="K195">
            <v>16230</v>
          </cell>
          <cell r="L195">
            <v>78778</v>
          </cell>
          <cell r="M195">
            <v>21201</v>
          </cell>
          <cell r="N195">
            <v>216172</v>
          </cell>
          <cell r="O195">
            <v>26174</v>
          </cell>
          <cell r="Q195">
            <v>242867</v>
          </cell>
          <cell r="T195">
            <v>1.7</v>
          </cell>
          <cell r="U195">
            <v>3.1</v>
          </cell>
          <cell r="V195">
            <v>0.5</v>
          </cell>
          <cell r="W195">
            <v>2.8</v>
          </cell>
          <cell r="X195">
            <v>2.4</v>
          </cell>
          <cell r="Y195">
            <v>2.7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F195">
            <v>1.4</v>
          </cell>
          <cell r="BG195">
            <v>6</v>
          </cell>
          <cell r="BH195">
            <v>0.2</v>
          </cell>
          <cell r="BI195">
            <v>3.4</v>
          </cell>
          <cell r="BJ195">
            <v>4.0999999999999996</v>
          </cell>
          <cell r="BK195">
            <v>2.6</v>
          </cell>
          <cell r="BO195">
            <v>42797</v>
          </cell>
          <cell r="CC195">
            <v>-6</v>
          </cell>
          <cell r="CD195">
            <v>0</v>
          </cell>
        </row>
        <row r="196">
          <cell r="B196">
            <v>106094</v>
          </cell>
          <cell r="C196">
            <v>12226</v>
          </cell>
          <cell r="D196">
            <v>118320</v>
          </cell>
          <cell r="E196">
            <v>42700</v>
          </cell>
          <cell r="F196">
            <v>5301</v>
          </cell>
          <cell r="G196">
            <v>48001</v>
          </cell>
          <cell r="H196">
            <v>10905</v>
          </cell>
          <cell r="I196">
            <v>58906</v>
          </cell>
          <cell r="K196">
            <v>16534</v>
          </cell>
          <cell r="L196">
            <v>80933</v>
          </cell>
          <cell r="M196">
            <v>20981</v>
          </cell>
          <cell r="N196">
            <v>220399</v>
          </cell>
          <cell r="O196">
            <v>26797</v>
          </cell>
          <cell r="Q196">
            <v>247233</v>
          </cell>
          <cell r="T196">
            <v>1.8</v>
          </cell>
          <cell r="U196">
            <v>3.5</v>
          </cell>
          <cell r="V196">
            <v>-0.3</v>
          </cell>
          <cell r="W196">
            <v>3.1</v>
          </cell>
          <cell r="X196">
            <v>3</v>
          </cell>
          <cell r="Y196">
            <v>3.1</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F196">
            <v>2.2999999999999998</v>
          </cell>
          <cell r="BG196">
            <v>3.4</v>
          </cell>
          <cell r="BH196">
            <v>-1.5</v>
          </cell>
          <cell r="BI196">
            <v>1.8</v>
          </cell>
          <cell r="BJ196">
            <v>2.9</v>
          </cell>
          <cell r="BK196">
            <v>2</v>
          </cell>
          <cell r="BO196">
            <v>47521</v>
          </cell>
          <cell r="CC196">
            <v>2</v>
          </cell>
          <cell r="CD196">
            <v>0</v>
          </cell>
        </row>
        <row r="197">
          <cell r="B197">
            <v>107764</v>
          </cell>
          <cell r="C197">
            <v>12473</v>
          </cell>
          <cell r="D197">
            <v>120236</v>
          </cell>
          <cell r="E197">
            <v>43823</v>
          </cell>
          <cell r="F197">
            <v>5164</v>
          </cell>
          <cell r="G197">
            <v>48987</v>
          </cell>
          <cell r="H197">
            <v>11193</v>
          </cell>
          <cell r="I197">
            <v>60180</v>
          </cell>
          <cell r="K197">
            <v>16907</v>
          </cell>
          <cell r="L197">
            <v>82667</v>
          </cell>
          <cell r="M197">
            <v>20825</v>
          </cell>
          <cell r="N197">
            <v>223952</v>
          </cell>
          <cell r="O197">
            <v>27062</v>
          </cell>
          <cell r="Q197">
            <v>250960</v>
          </cell>
          <cell r="T197">
            <v>1.6</v>
          </cell>
          <cell r="U197">
            <v>2.6</v>
          </cell>
          <cell r="V197">
            <v>-2.6</v>
          </cell>
          <cell r="W197">
            <v>2.1</v>
          </cell>
          <cell r="X197">
            <v>2.6</v>
          </cell>
          <cell r="Y197">
            <v>2.2000000000000002</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F197">
            <v>2.1</v>
          </cell>
          <cell r="BG197">
            <v>1.4</v>
          </cell>
          <cell r="BH197">
            <v>-1</v>
          </cell>
          <cell r="BI197">
            <v>1.5</v>
          </cell>
          <cell r="BJ197">
            <v>0.3</v>
          </cell>
          <cell r="BK197">
            <v>1.1000000000000001</v>
          </cell>
          <cell r="BO197">
            <v>40312</v>
          </cell>
          <cell r="CC197">
            <v>3</v>
          </cell>
          <cell r="CD197">
            <v>0</v>
          </cell>
        </row>
        <row r="198">
          <cell r="B198">
            <v>109651</v>
          </cell>
          <cell r="C198">
            <v>12722</v>
          </cell>
          <cell r="D198">
            <v>122377</v>
          </cell>
          <cell r="E198">
            <v>45636</v>
          </cell>
          <cell r="F198">
            <v>4970</v>
          </cell>
          <cell r="G198">
            <v>50606</v>
          </cell>
          <cell r="H198">
            <v>11425</v>
          </cell>
          <cell r="I198">
            <v>62031</v>
          </cell>
          <cell r="K198">
            <v>17338</v>
          </cell>
          <cell r="L198">
            <v>85035</v>
          </cell>
          <cell r="M198">
            <v>20710</v>
          </cell>
          <cell r="N198">
            <v>227817</v>
          </cell>
          <cell r="O198">
            <v>27215</v>
          </cell>
          <cell r="Q198">
            <v>255445</v>
          </cell>
          <cell r="T198">
            <v>1.8</v>
          </cell>
          <cell r="U198">
            <v>4.0999999999999996</v>
          </cell>
          <cell r="V198">
            <v>-3.8</v>
          </cell>
          <cell r="W198">
            <v>3.3</v>
          </cell>
          <cell r="X198">
            <v>2.1</v>
          </cell>
          <cell r="Y198">
            <v>3.1</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F198">
            <v>2.2999999999999998</v>
          </cell>
          <cell r="BG198">
            <v>0.5</v>
          </cell>
          <cell r="BH198">
            <v>-0.6</v>
          </cell>
          <cell r="BI198">
            <v>0.9</v>
          </cell>
          <cell r="BJ198">
            <v>-0.4</v>
          </cell>
          <cell r="BK198">
            <v>1.4</v>
          </cell>
          <cell r="BO198">
            <v>42629</v>
          </cell>
          <cell r="CC198">
            <v>3</v>
          </cell>
          <cell r="CD198">
            <v>0</v>
          </cell>
        </row>
        <row r="199">
          <cell r="B199">
            <v>112164</v>
          </cell>
          <cell r="C199">
            <v>13032</v>
          </cell>
          <cell r="D199">
            <v>125195</v>
          </cell>
          <cell r="E199">
            <v>47733</v>
          </cell>
          <cell r="F199">
            <v>4762</v>
          </cell>
          <cell r="G199">
            <v>52495</v>
          </cell>
          <cell r="H199">
            <v>11614</v>
          </cell>
          <cell r="I199">
            <v>64109</v>
          </cell>
          <cell r="K199">
            <v>17774</v>
          </cell>
          <cell r="L199">
            <v>87636</v>
          </cell>
          <cell r="M199">
            <v>20604</v>
          </cell>
          <cell r="N199">
            <v>233452</v>
          </cell>
          <cell r="O199">
            <v>27499</v>
          </cell>
          <cell r="Q199">
            <v>261648</v>
          </cell>
          <cell r="T199">
            <v>2.2999999999999998</v>
          </cell>
          <cell r="U199">
            <v>4.5999999999999996</v>
          </cell>
          <cell r="V199">
            <v>-4.2</v>
          </cell>
          <cell r="W199">
            <v>3.7</v>
          </cell>
          <cell r="X199">
            <v>1.7</v>
          </cell>
          <cell r="Y199">
            <v>3.4</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F199">
            <v>3.3</v>
          </cell>
          <cell r="BG199">
            <v>5.8</v>
          </cell>
          <cell r="BH199">
            <v>1.8</v>
          </cell>
          <cell r="BI199">
            <v>3.3</v>
          </cell>
          <cell r="BJ199">
            <v>1.9</v>
          </cell>
          <cell r="BK199">
            <v>3.1</v>
          </cell>
          <cell r="BO199">
            <v>49589</v>
          </cell>
          <cell r="CC199">
            <v>-10</v>
          </cell>
          <cell r="CD199">
            <v>0</v>
          </cell>
        </row>
        <row r="200">
          <cell r="B200">
            <v>115288</v>
          </cell>
          <cell r="C200">
            <v>13410</v>
          </cell>
          <cell r="D200">
            <v>128679</v>
          </cell>
          <cell r="E200">
            <v>49569</v>
          </cell>
          <cell r="F200">
            <v>4758</v>
          </cell>
          <cell r="G200">
            <v>54327</v>
          </cell>
          <cell r="H200">
            <v>11930</v>
          </cell>
          <cell r="I200">
            <v>66257</v>
          </cell>
          <cell r="K200">
            <v>18205</v>
          </cell>
          <cell r="L200">
            <v>90301</v>
          </cell>
          <cell r="M200">
            <v>20637</v>
          </cell>
          <cell r="N200">
            <v>240008</v>
          </cell>
          <cell r="O200">
            <v>28210</v>
          </cell>
          <cell r="Q200">
            <v>268626</v>
          </cell>
          <cell r="T200">
            <v>2.8</v>
          </cell>
          <cell r="U200">
            <v>3.8</v>
          </cell>
          <cell r="V200">
            <v>-0.1</v>
          </cell>
          <cell r="W200">
            <v>3.5</v>
          </cell>
          <cell r="X200">
            <v>2.7</v>
          </cell>
          <cell r="Y200">
            <v>3.4</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F200">
            <v>1.7</v>
          </cell>
          <cell r="BG200">
            <v>2.8</v>
          </cell>
          <cell r="BH200">
            <v>-3.6</v>
          </cell>
          <cell r="BI200">
            <v>2.7</v>
          </cell>
          <cell r="BJ200">
            <v>2.9</v>
          </cell>
          <cell r="BK200">
            <v>2.5</v>
          </cell>
          <cell r="BO200">
            <v>54472</v>
          </cell>
          <cell r="CC200">
            <v>4</v>
          </cell>
          <cell r="CD200">
            <v>0</v>
          </cell>
        </row>
        <row r="201">
          <cell r="B201">
            <v>118587</v>
          </cell>
          <cell r="C201">
            <v>13743</v>
          </cell>
          <cell r="D201">
            <v>132349</v>
          </cell>
          <cell r="E201">
            <v>52582</v>
          </cell>
          <cell r="F201">
            <v>3323</v>
          </cell>
          <cell r="G201">
            <v>55904</v>
          </cell>
          <cell r="H201">
            <v>12382</v>
          </cell>
          <cell r="I201">
            <v>68287</v>
          </cell>
          <cell r="K201">
            <v>18632</v>
          </cell>
          <cell r="L201">
            <v>92830</v>
          </cell>
          <cell r="M201">
            <v>20949</v>
          </cell>
          <cell r="N201">
            <v>245774</v>
          </cell>
          <cell r="O201">
            <v>29105</v>
          </cell>
          <cell r="Q201">
            <v>274748</v>
          </cell>
          <cell r="T201">
            <v>2.9</v>
          </cell>
          <cell r="U201">
            <v>6.1</v>
          </cell>
          <cell r="V201">
            <v>-30.2</v>
          </cell>
          <cell r="W201">
            <v>2.9</v>
          </cell>
          <cell r="X201">
            <v>3.8</v>
          </cell>
          <cell r="Y201">
            <v>3.1</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F201">
            <v>2.5</v>
          </cell>
          <cell r="BG201">
            <v>2.6</v>
          </cell>
          <cell r="BH201">
            <v>3.7</v>
          </cell>
          <cell r="BI201">
            <v>2.6</v>
          </cell>
          <cell r="BJ201">
            <v>1</v>
          </cell>
          <cell r="BK201">
            <v>2.4</v>
          </cell>
          <cell r="BO201">
            <v>48632</v>
          </cell>
          <cell r="CC201">
            <v>4</v>
          </cell>
          <cell r="CD201">
            <v>0</v>
          </cell>
        </row>
        <row r="202">
          <cell r="B202">
            <v>121393</v>
          </cell>
          <cell r="C202">
            <v>14076</v>
          </cell>
          <cell r="D202">
            <v>135469</v>
          </cell>
          <cell r="E202">
            <v>51888</v>
          </cell>
          <cell r="F202">
            <v>3196</v>
          </cell>
          <cell r="G202">
            <v>55083</v>
          </cell>
          <cell r="H202">
            <v>12841</v>
          </cell>
          <cell r="I202">
            <v>67925</v>
          </cell>
          <cell r="K202">
            <v>19102</v>
          </cell>
          <cell r="L202">
            <v>92990</v>
          </cell>
          <cell r="M202">
            <v>21608</v>
          </cell>
          <cell r="N202">
            <v>250060</v>
          </cell>
          <cell r="O202">
            <v>29834</v>
          </cell>
          <cell r="Q202">
            <v>279663</v>
          </cell>
          <cell r="T202">
            <v>2.4</v>
          </cell>
          <cell r="U202">
            <v>-1.3</v>
          </cell>
          <cell r="V202">
            <v>-3.8</v>
          </cell>
          <cell r="W202">
            <v>-1.5</v>
          </cell>
          <cell r="X202">
            <v>3.7</v>
          </cell>
          <cell r="Y202">
            <v>-0.5</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F202">
            <v>2.8</v>
          </cell>
          <cell r="BG202">
            <v>-0.4</v>
          </cell>
          <cell r="BH202">
            <v>3.9</v>
          </cell>
          <cell r="BI202">
            <v>1.7</v>
          </cell>
          <cell r="BJ202">
            <v>6.9</v>
          </cell>
          <cell r="BK202">
            <v>1.6</v>
          </cell>
          <cell r="BO202">
            <v>49407</v>
          </cell>
          <cell r="CC202">
            <v>3</v>
          </cell>
          <cell r="CD202">
            <v>0</v>
          </cell>
        </row>
        <row r="203">
          <cell r="B203">
            <v>123616</v>
          </cell>
          <cell r="C203">
            <v>14327</v>
          </cell>
          <cell r="D203">
            <v>137939</v>
          </cell>
          <cell r="E203">
            <v>51935</v>
          </cell>
          <cell r="F203">
            <v>3101</v>
          </cell>
          <cell r="G203">
            <v>55036</v>
          </cell>
          <cell r="H203">
            <v>13107</v>
          </cell>
          <cell r="I203">
            <v>68143</v>
          </cell>
          <cell r="K203">
            <v>19649</v>
          </cell>
          <cell r="L203">
            <v>93800</v>
          </cell>
          <cell r="M203">
            <v>22671</v>
          </cell>
          <cell r="N203">
            <v>254038</v>
          </cell>
          <cell r="O203">
            <v>30269</v>
          </cell>
          <cell r="Q203">
            <v>284336</v>
          </cell>
          <cell r="T203">
            <v>1.8</v>
          </cell>
          <cell r="U203">
            <v>0.1</v>
          </cell>
          <cell r="V203">
            <v>-3</v>
          </cell>
          <cell r="W203">
            <v>-0.1</v>
          </cell>
          <cell r="X203">
            <v>2.1</v>
          </cell>
          <cell r="Y203">
            <v>0.3</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F203">
            <v>2.5</v>
          </cell>
          <cell r="BG203">
            <v>0.6</v>
          </cell>
          <cell r="BH203">
            <v>2.8</v>
          </cell>
          <cell r="BI203">
            <v>1.3</v>
          </cell>
          <cell r="BJ203">
            <v>-2.2000000000000002</v>
          </cell>
          <cell r="BK203">
            <v>1.6</v>
          </cell>
          <cell r="BO203">
            <v>53185</v>
          </cell>
          <cell r="CC203">
            <v>-12</v>
          </cell>
          <cell r="CD203">
            <v>0</v>
          </cell>
        </row>
        <row r="204">
          <cell r="B204">
            <v>125949</v>
          </cell>
          <cell r="C204">
            <v>14581</v>
          </cell>
          <cell r="D204">
            <v>140530</v>
          </cell>
          <cell r="E204">
            <v>51977</v>
          </cell>
          <cell r="F204">
            <v>3155</v>
          </cell>
          <cell r="G204">
            <v>55132</v>
          </cell>
          <cell r="H204">
            <v>13255</v>
          </cell>
          <cell r="I204">
            <v>68387</v>
          </cell>
          <cell r="K204">
            <v>20272</v>
          </cell>
          <cell r="L204">
            <v>94725</v>
          </cell>
          <cell r="M204">
            <v>23947</v>
          </cell>
          <cell r="N204">
            <v>259147</v>
          </cell>
          <cell r="O204">
            <v>30596</v>
          </cell>
          <cell r="Q204">
            <v>289749</v>
          </cell>
          <cell r="T204">
            <v>1.9</v>
          </cell>
          <cell r="U204">
            <v>0.1</v>
          </cell>
          <cell r="V204">
            <v>1.8</v>
          </cell>
          <cell r="W204">
            <v>0.2</v>
          </cell>
          <cell r="X204">
            <v>1.1000000000000001</v>
          </cell>
          <cell r="Y204">
            <v>0.4</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F204">
            <v>3.3</v>
          </cell>
          <cell r="BG204">
            <v>1.8</v>
          </cell>
          <cell r="BH204">
            <v>6.2</v>
          </cell>
          <cell r="BI204">
            <v>2.1</v>
          </cell>
          <cell r="BJ204">
            <v>1.8</v>
          </cell>
          <cell r="BK204">
            <v>1.9</v>
          </cell>
          <cell r="BO204">
            <v>56898</v>
          </cell>
          <cell r="CC204">
            <v>6</v>
          </cell>
          <cell r="CD204">
            <v>0</v>
          </cell>
        </row>
        <row r="205">
          <cell r="B205">
            <v>128549</v>
          </cell>
          <cell r="C205">
            <v>14865</v>
          </cell>
          <cell r="D205">
            <v>143414</v>
          </cell>
          <cell r="E205">
            <v>52184</v>
          </cell>
          <cell r="F205">
            <v>3368</v>
          </cell>
          <cell r="G205">
            <v>55552</v>
          </cell>
          <cell r="H205">
            <v>13596</v>
          </cell>
          <cell r="I205">
            <v>69148</v>
          </cell>
          <cell r="K205">
            <v>20883</v>
          </cell>
          <cell r="L205">
            <v>96207</v>
          </cell>
          <cell r="M205">
            <v>25018</v>
          </cell>
          <cell r="N205">
            <v>266862</v>
          </cell>
          <cell r="O205">
            <v>30749</v>
          </cell>
          <cell r="Q205">
            <v>297276</v>
          </cell>
          <cell r="T205">
            <v>2.1</v>
          </cell>
          <cell r="U205">
            <v>0.4</v>
          </cell>
          <cell r="V205">
            <v>6.7</v>
          </cell>
          <cell r="W205">
            <v>0.8</v>
          </cell>
          <cell r="X205">
            <v>2.6</v>
          </cell>
          <cell r="Y205">
            <v>1.1000000000000001</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F205">
            <v>3.2</v>
          </cell>
          <cell r="BG205">
            <v>2.8</v>
          </cell>
          <cell r="BH205">
            <v>6.7</v>
          </cell>
          <cell r="BI205">
            <v>2.7</v>
          </cell>
          <cell r="BJ205">
            <v>1.1000000000000001</v>
          </cell>
          <cell r="BK205">
            <v>2.4</v>
          </cell>
          <cell r="BO205">
            <v>48556</v>
          </cell>
          <cell r="CC205">
            <v>5</v>
          </cell>
          <cell r="CD205">
            <v>0</v>
          </cell>
        </row>
        <row r="206">
          <cell r="B206">
            <v>131022</v>
          </cell>
          <cell r="C206">
            <v>15123</v>
          </cell>
          <cell r="D206">
            <v>146145</v>
          </cell>
          <cell r="E206">
            <v>60628</v>
          </cell>
          <cell r="F206">
            <v>3528</v>
          </cell>
          <cell r="G206">
            <v>64156</v>
          </cell>
          <cell r="H206">
            <v>14330</v>
          </cell>
          <cell r="I206">
            <v>78486</v>
          </cell>
          <cell r="K206">
            <v>21411</v>
          </cell>
          <cell r="L206">
            <v>106242</v>
          </cell>
          <cell r="M206">
            <v>25629</v>
          </cell>
          <cell r="N206">
            <v>275648</v>
          </cell>
          <cell r="O206">
            <v>30555</v>
          </cell>
          <cell r="Q206">
            <v>305879</v>
          </cell>
          <cell r="T206">
            <v>1.9</v>
          </cell>
          <cell r="U206">
            <v>16.2</v>
          </cell>
          <cell r="V206">
            <v>4.7</v>
          </cell>
          <cell r="W206">
            <v>15.5</v>
          </cell>
          <cell r="X206">
            <v>5.4</v>
          </cell>
          <cell r="Y206">
            <v>13.5</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F206">
            <v>3</v>
          </cell>
          <cell r="BG206">
            <v>5.4</v>
          </cell>
          <cell r="BH206">
            <v>1.3</v>
          </cell>
          <cell r="BI206">
            <v>3.5</v>
          </cell>
          <cell r="BJ206">
            <v>0.9</v>
          </cell>
          <cell r="BK206">
            <v>2.9</v>
          </cell>
          <cell r="BO206">
            <v>55764</v>
          </cell>
          <cell r="CC206">
            <v>2</v>
          </cell>
          <cell r="CD206">
            <v>0</v>
          </cell>
        </row>
        <row r="207">
          <cell r="B207">
            <v>132542</v>
          </cell>
          <cell r="C207">
            <v>15266</v>
          </cell>
          <cell r="D207">
            <v>147807</v>
          </cell>
          <cell r="E207">
            <v>61899</v>
          </cell>
          <cell r="F207">
            <v>3452</v>
          </cell>
          <cell r="G207">
            <v>65351</v>
          </cell>
          <cell r="H207">
            <v>15323</v>
          </cell>
          <cell r="I207">
            <v>80674</v>
          </cell>
          <cell r="K207">
            <v>21878</v>
          </cell>
          <cell r="L207">
            <v>109089</v>
          </cell>
          <cell r="M207">
            <v>25729</v>
          </cell>
          <cell r="N207">
            <v>282892</v>
          </cell>
          <cell r="O207">
            <v>29941</v>
          </cell>
          <cell r="Q207">
            <v>313032</v>
          </cell>
          <cell r="T207">
            <v>1.1000000000000001</v>
          </cell>
          <cell r="U207">
            <v>2.1</v>
          </cell>
          <cell r="V207">
            <v>-2.1</v>
          </cell>
          <cell r="W207">
            <v>1.9</v>
          </cell>
          <cell r="X207">
            <v>6.9</v>
          </cell>
          <cell r="Y207">
            <v>2.8</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F207">
            <v>1</v>
          </cell>
          <cell r="BG207">
            <v>8.6999999999999993</v>
          </cell>
          <cell r="BH207">
            <v>-2</v>
          </cell>
          <cell r="BI207">
            <v>3.4</v>
          </cell>
          <cell r="BJ207">
            <v>-4.7</v>
          </cell>
          <cell r="BK207">
            <v>3.3</v>
          </cell>
          <cell r="BO207">
            <v>66492</v>
          </cell>
          <cell r="CC207">
            <v>-17</v>
          </cell>
          <cell r="CD207">
            <v>0</v>
          </cell>
        </row>
        <row r="208">
          <cell r="B208">
            <v>132771</v>
          </cell>
          <cell r="C208">
            <v>15267</v>
          </cell>
          <cell r="D208">
            <v>148037</v>
          </cell>
          <cell r="E208">
            <v>63284</v>
          </cell>
          <cell r="F208">
            <v>3355</v>
          </cell>
          <cell r="G208">
            <v>66639</v>
          </cell>
          <cell r="H208">
            <v>16289</v>
          </cell>
          <cell r="I208">
            <v>82928</v>
          </cell>
          <cell r="K208">
            <v>22365</v>
          </cell>
          <cell r="L208">
            <v>111996</v>
          </cell>
          <cell r="M208">
            <v>25599</v>
          </cell>
          <cell r="N208">
            <v>286096</v>
          </cell>
          <cell r="O208">
            <v>29504</v>
          </cell>
          <cell r="Q208">
            <v>316010</v>
          </cell>
          <cell r="T208">
            <v>0.2</v>
          </cell>
          <cell r="U208">
            <v>2.2000000000000002</v>
          </cell>
          <cell r="V208">
            <v>-2.8</v>
          </cell>
          <cell r="W208">
            <v>2</v>
          </cell>
          <cell r="X208">
            <v>6.3</v>
          </cell>
          <cell r="Y208">
            <v>2.8</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F208">
            <v>2.9</v>
          </cell>
          <cell r="BG208">
            <v>-0.8</v>
          </cell>
          <cell r="BH208">
            <v>3.6</v>
          </cell>
          <cell r="BI208">
            <v>0.2</v>
          </cell>
          <cell r="BJ208">
            <v>-1</v>
          </cell>
          <cell r="BK208">
            <v>0.2</v>
          </cell>
          <cell r="BO208">
            <v>67988</v>
          </cell>
          <cell r="CC208">
            <v>8</v>
          </cell>
          <cell r="CD208">
            <v>0</v>
          </cell>
        </row>
        <row r="209">
          <cell r="B209">
            <v>132436</v>
          </cell>
          <cell r="C209">
            <v>15220</v>
          </cell>
          <cell r="D209">
            <v>147656</v>
          </cell>
          <cell r="E209">
            <v>63504</v>
          </cell>
          <cell r="F209">
            <v>3318</v>
          </cell>
          <cell r="G209">
            <v>66822</v>
          </cell>
          <cell r="H209">
            <v>16834</v>
          </cell>
          <cell r="I209">
            <v>83656</v>
          </cell>
          <cell r="K209">
            <v>22876</v>
          </cell>
          <cell r="L209">
            <v>113326</v>
          </cell>
          <cell r="M209">
            <v>25422</v>
          </cell>
          <cell r="N209">
            <v>285033</v>
          </cell>
          <cell r="O209">
            <v>29609</v>
          </cell>
          <cell r="Q209">
            <v>314804</v>
          </cell>
          <cell r="T209">
            <v>-0.3</v>
          </cell>
          <cell r="U209">
            <v>0.3</v>
          </cell>
          <cell r="V209">
            <v>-1.1000000000000001</v>
          </cell>
          <cell r="W209">
            <v>0.3</v>
          </cell>
          <cell r="X209">
            <v>3.3</v>
          </cell>
          <cell r="Y209">
            <v>0.9</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F209">
            <v>2.4</v>
          </cell>
          <cell r="BG209">
            <v>2.5</v>
          </cell>
          <cell r="BH209">
            <v>-3.6</v>
          </cell>
          <cell r="BI209">
            <v>0.5</v>
          </cell>
          <cell r="BJ209">
            <v>1.7</v>
          </cell>
          <cell r="BK209">
            <v>0</v>
          </cell>
          <cell r="BO209">
            <v>58013</v>
          </cell>
          <cell r="CC209">
            <v>8</v>
          </cell>
          <cell r="CD209">
            <v>0</v>
          </cell>
        </row>
        <row r="210">
          <cell r="B210">
            <v>132621</v>
          </cell>
          <cell r="C210">
            <v>15248</v>
          </cell>
          <cell r="D210">
            <v>147869</v>
          </cell>
          <cell r="E210">
            <v>58138</v>
          </cell>
          <cell r="F210">
            <v>3375</v>
          </cell>
          <cell r="G210">
            <v>61513</v>
          </cell>
          <cell r="H210">
            <v>16825</v>
          </cell>
          <cell r="I210">
            <v>78338</v>
          </cell>
          <cell r="K210">
            <v>23336</v>
          </cell>
          <cell r="L210">
            <v>108487</v>
          </cell>
          <cell r="M210">
            <v>25401</v>
          </cell>
          <cell r="N210">
            <v>283136</v>
          </cell>
          <cell r="O210">
            <v>30265</v>
          </cell>
          <cell r="Q210">
            <v>312976</v>
          </cell>
          <cell r="T210">
            <v>0.1</v>
          </cell>
          <cell r="U210">
            <v>-8.4</v>
          </cell>
          <cell r="V210">
            <v>1.7</v>
          </cell>
          <cell r="W210">
            <v>-7.9</v>
          </cell>
          <cell r="X210">
            <v>-0.1</v>
          </cell>
          <cell r="Y210">
            <v>-6.4</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F210">
            <v>1.9</v>
          </cell>
          <cell r="BG210">
            <v>-3.9</v>
          </cell>
          <cell r="BH210">
            <v>0.7</v>
          </cell>
          <cell r="BI210">
            <v>-1.6</v>
          </cell>
          <cell r="BJ210">
            <v>1.2</v>
          </cell>
          <cell r="BK210">
            <v>-1.2</v>
          </cell>
          <cell r="BO210">
            <v>57495</v>
          </cell>
          <cell r="CC210">
            <v>-4</v>
          </cell>
          <cell r="CD210">
            <v>-1</v>
          </cell>
        </row>
        <row r="211">
          <cell r="B211">
            <v>133739</v>
          </cell>
          <cell r="C211">
            <v>15379</v>
          </cell>
          <cell r="D211">
            <v>149117</v>
          </cell>
          <cell r="E211">
            <v>58251</v>
          </cell>
          <cell r="F211">
            <v>3527</v>
          </cell>
          <cell r="G211">
            <v>61777</v>
          </cell>
          <cell r="H211">
            <v>16561</v>
          </cell>
          <cell r="I211">
            <v>78338</v>
          </cell>
          <cell r="K211">
            <v>23672</v>
          </cell>
          <cell r="L211">
            <v>108820</v>
          </cell>
          <cell r="M211">
            <v>25952</v>
          </cell>
          <cell r="N211">
            <v>283500</v>
          </cell>
          <cell r="O211">
            <v>31017</v>
          </cell>
          <cell r="Q211">
            <v>313928</v>
          </cell>
          <cell r="T211">
            <v>0.8</v>
          </cell>
          <cell r="U211">
            <v>0.2</v>
          </cell>
          <cell r="V211">
            <v>4.5</v>
          </cell>
          <cell r="W211">
            <v>0.4</v>
          </cell>
          <cell r="X211">
            <v>-1.6</v>
          </cell>
          <cell r="Y211">
            <v>0</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F211">
            <v>1.5</v>
          </cell>
          <cell r="BG211">
            <v>-1.9</v>
          </cell>
          <cell r="BH211">
            <v>1.1000000000000001</v>
          </cell>
          <cell r="BI211">
            <v>0.1</v>
          </cell>
          <cell r="BJ211">
            <v>2.7</v>
          </cell>
          <cell r="BK211">
            <v>0.4</v>
          </cell>
          <cell r="BO211">
            <v>58676</v>
          </cell>
          <cell r="CC211">
            <v>-10</v>
          </cell>
          <cell r="CD211">
            <v>0</v>
          </cell>
        </row>
        <row r="212">
          <cell r="B212">
            <v>135918</v>
          </cell>
          <cell r="C212">
            <v>15623</v>
          </cell>
          <cell r="D212">
            <v>151541</v>
          </cell>
          <cell r="E212">
            <v>58849</v>
          </cell>
          <cell r="F212">
            <v>3746</v>
          </cell>
          <cell r="G212">
            <v>62595</v>
          </cell>
          <cell r="H212">
            <v>16470</v>
          </cell>
          <cell r="I212">
            <v>79065</v>
          </cell>
          <cell r="K212">
            <v>23955</v>
          </cell>
          <cell r="L212">
            <v>109841</v>
          </cell>
          <cell r="M212">
            <v>26872</v>
          </cell>
          <cell r="N212">
            <v>287978</v>
          </cell>
          <cell r="O212">
            <v>31726</v>
          </cell>
          <cell r="Q212">
            <v>319247</v>
          </cell>
          <cell r="T212">
            <v>1.6</v>
          </cell>
          <cell r="U212">
            <v>1</v>
          </cell>
          <cell r="V212">
            <v>6.2</v>
          </cell>
          <cell r="W212">
            <v>1.3</v>
          </cell>
          <cell r="X212">
            <v>-0.6</v>
          </cell>
          <cell r="Y212">
            <v>0.9</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F212">
            <v>1.2</v>
          </cell>
          <cell r="BG212">
            <v>2.9</v>
          </cell>
          <cell r="BH212">
            <v>5.0999999999999996</v>
          </cell>
          <cell r="BI212">
            <v>2.4</v>
          </cell>
          <cell r="BJ212">
            <v>3.4</v>
          </cell>
          <cell r="BK212">
            <v>2.1</v>
          </cell>
          <cell r="BO212">
            <v>64133</v>
          </cell>
          <cell r="CC212">
            <v>10</v>
          </cell>
          <cell r="CD212">
            <v>0</v>
          </cell>
        </row>
        <row r="213">
          <cell r="B213">
            <v>138858</v>
          </cell>
          <cell r="C213">
            <v>15933</v>
          </cell>
          <cell r="D213">
            <v>154791</v>
          </cell>
          <cell r="E213">
            <v>59687</v>
          </cell>
          <cell r="F213">
            <v>4073</v>
          </cell>
          <cell r="G213">
            <v>63760</v>
          </cell>
          <cell r="H213">
            <v>16687</v>
          </cell>
          <cell r="I213">
            <v>80447</v>
          </cell>
          <cell r="K213">
            <v>24251</v>
          </cell>
          <cell r="L213">
            <v>111570</v>
          </cell>
          <cell r="M213">
            <v>27473</v>
          </cell>
          <cell r="N213">
            <v>295790</v>
          </cell>
          <cell r="O213">
            <v>32364</v>
          </cell>
          <cell r="Q213">
            <v>327842</v>
          </cell>
          <cell r="T213">
            <v>2.1</v>
          </cell>
          <cell r="U213">
            <v>1.4</v>
          </cell>
          <cell r="V213">
            <v>8.6999999999999993</v>
          </cell>
          <cell r="W213">
            <v>1.9</v>
          </cell>
          <cell r="X213">
            <v>1.3</v>
          </cell>
          <cell r="Y213">
            <v>1.7</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F213">
            <v>1.1000000000000001</v>
          </cell>
          <cell r="BG213">
            <v>1.2</v>
          </cell>
          <cell r="BH213">
            <v>4</v>
          </cell>
          <cell r="BI213">
            <v>1.8</v>
          </cell>
          <cell r="BJ213">
            <v>0.3</v>
          </cell>
          <cell r="BK213">
            <v>2.2000000000000002</v>
          </cell>
          <cell r="BO213">
            <v>54379</v>
          </cell>
          <cell r="CC213">
            <v>9</v>
          </cell>
          <cell r="CD213">
            <v>1</v>
          </cell>
        </row>
        <row r="214">
          <cell r="B214">
            <v>142208</v>
          </cell>
          <cell r="C214">
            <v>16268</v>
          </cell>
          <cell r="D214">
            <v>158475</v>
          </cell>
          <cell r="E214">
            <v>67254</v>
          </cell>
          <cell r="F214">
            <v>4419</v>
          </cell>
          <cell r="G214">
            <v>71673</v>
          </cell>
          <cell r="H214">
            <v>16954</v>
          </cell>
          <cell r="I214">
            <v>88627</v>
          </cell>
          <cell r="K214">
            <v>24593</v>
          </cell>
          <cell r="L214">
            <v>120174</v>
          </cell>
          <cell r="M214">
            <v>27757</v>
          </cell>
          <cell r="N214">
            <v>304446</v>
          </cell>
          <cell r="O214">
            <v>32855</v>
          </cell>
          <cell r="Q214">
            <v>336695</v>
          </cell>
          <cell r="T214">
            <v>2.4</v>
          </cell>
          <cell r="U214">
            <v>12.7</v>
          </cell>
          <cell r="V214">
            <v>8.5</v>
          </cell>
          <cell r="W214">
            <v>12.4</v>
          </cell>
          <cell r="X214">
            <v>1.6</v>
          </cell>
          <cell r="Y214">
            <v>10.199999999999999</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F214">
            <v>1.6</v>
          </cell>
          <cell r="BG214">
            <v>7.7</v>
          </cell>
          <cell r="BH214">
            <v>-2.7</v>
          </cell>
          <cell r="BI214">
            <v>4.0999999999999996</v>
          </cell>
          <cell r="BJ214">
            <v>2.6</v>
          </cell>
          <cell r="BK214">
            <v>3.7</v>
          </cell>
          <cell r="BO214">
            <v>65656</v>
          </cell>
          <cell r="CC214">
            <v>-23</v>
          </cell>
          <cell r="CD214">
            <v>-1</v>
          </cell>
        </row>
        <row r="215">
          <cell r="B215">
            <v>145703</v>
          </cell>
          <cell r="C215">
            <v>16612</v>
          </cell>
          <cell r="D215">
            <v>162316</v>
          </cell>
          <cell r="E215">
            <v>67381</v>
          </cell>
          <cell r="F215">
            <v>4625</v>
          </cell>
          <cell r="G215">
            <v>72006</v>
          </cell>
          <cell r="H215">
            <v>17125</v>
          </cell>
          <cell r="I215">
            <v>89131</v>
          </cell>
          <cell r="K215">
            <v>25002</v>
          </cell>
          <cell r="L215">
            <v>121172</v>
          </cell>
          <cell r="M215">
            <v>28073</v>
          </cell>
          <cell r="N215">
            <v>311551</v>
          </cell>
          <cell r="O215">
            <v>33344</v>
          </cell>
          <cell r="Q215">
            <v>343884</v>
          </cell>
          <cell r="T215">
            <v>2.4</v>
          </cell>
          <cell r="U215">
            <v>0.2</v>
          </cell>
          <cell r="V215">
            <v>4.7</v>
          </cell>
          <cell r="W215">
            <v>0.5</v>
          </cell>
          <cell r="X215">
            <v>1</v>
          </cell>
          <cell r="Y215">
            <v>0.6</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F215">
            <v>1.7</v>
          </cell>
          <cell r="BG215">
            <v>0.4</v>
          </cell>
          <cell r="BH215">
            <v>2.4</v>
          </cell>
          <cell r="BI215">
            <v>1.5</v>
          </cell>
          <cell r="BJ215">
            <v>1.5</v>
          </cell>
          <cell r="BK215">
            <v>1.4</v>
          </cell>
          <cell r="BO215">
            <v>69392</v>
          </cell>
          <cell r="CC215">
            <v>-6</v>
          </cell>
          <cell r="CD215">
            <v>0</v>
          </cell>
        </row>
        <row r="216">
          <cell r="B216">
            <v>148987</v>
          </cell>
          <cell r="C216">
            <v>16937</v>
          </cell>
          <cell r="D216">
            <v>165924</v>
          </cell>
          <cell r="E216">
            <v>67747</v>
          </cell>
          <cell r="F216">
            <v>4332</v>
          </cell>
          <cell r="G216">
            <v>72078</v>
          </cell>
          <cell r="H216">
            <v>17332</v>
          </cell>
          <cell r="I216">
            <v>89410</v>
          </cell>
          <cell r="K216">
            <v>25440</v>
          </cell>
          <cell r="L216">
            <v>121975</v>
          </cell>
          <cell r="M216">
            <v>28698</v>
          </cell>
          <cell r="N216">
            <v>316955</v>
          </cell>
          <cell r="O216">
            <v>33744</v>
          </cell>
          <cell r="Q216">
            <v>350026</v>
          </cell>
          <cell r="T216">
            <v>2.2000000000000002</v>
          </cell>
          <cell r="U216">
            <v>0.5</v>
          </cell>
          <cell r="V216">
            <v>-6.3</v>
          </cell>
          <cell r="W216">
            <v>0.1</v>
          </cell>
          <cell r="X216">
            <v>1.2</v>
          </cell>
          <cell r="Y216">
            <v>0.3</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F216">
            <v>1.6</v>
          </cell>
          <cell r="BG216">
            <v>2.6</v>
          </cell>
          <cell r="BH216">
            <v>3.2</v>
          </cell>
          <cell r="BI216">
            <v>2.4</v>
          </cell>
          <cell r="BJ216">
            <v>0.3</v>
          </cell>
          <cell r="BK216">
            <v>1.8</v>
          </cell>
          <cell r="BO216">
            <v>74670</v>
          </cell>
          <cell r="CC216">
            <v>28</v>
          </cell>
          <cell r="CD216">
            <v>1</v>
          </cell>
        </row>
        <row r="217">
          <cell r="B217">
            <v>152003</v>
          </cell>
          <cell r="C217">
            <v>17248</v>
          </cell>
          <cell r="D217">
            <v>169251</v>
          </cell>
          <cell r="E217">
            <v>69436</v>
          </cell>
          <cell r="F217">
            <v>3772</v>
          </cell>
          <cell r="G217">
            <v>73207</v>
          </cell>
          <cell r="H217">
            <v>17752</v>
          </cell>
          <cell r="I217">
            <v>90959</v>
          </cell>
          <cell r="K217">
            <v>25903</v>
          </cell>
          <cell r="L217">
            <v>124073</v>
          </cell>
          <cell r="M217">
            <v>29308</v>
          </cell>
          <cell r="N217">
            <v>322587</v>
          </cell>
          <cell r="O217">
            <v>33883</v>
          </cell>
          <cell r="Q217">
            <v>357009</v>
          </cell>
          <cell r="T217">
            <v>2</v>
          </cell>
          <cell r="U217">
            <v>2.5</v>
          </cell>
          <cell r="V217">
            <v>-12.9</v>
          </cell>
          <cell r="W217">
            <v>1.6</v>
          </cell>
          <cell r="X217">
            <v>2.4</v>
          </cell>
          <cell r="Y217">
            <v>1.7</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F217">
            <v>2.1</v>
          </cell>
          <cell r="BG217">
            <v>-2.2000000000000002</v>
          </cell>
          <cell r="BH217">
            <v>1.8</v>
          </cell>
          <cell r="BI217">
            <v>0.4</v>
          </cell>
          <cell r="BJ217">
            <v>2.1</v>
          </cell>
          <cell r="BK217">
            <v>1.6</v>
          </cell>
          <cell r="BO217">
            <v>60354</v>
          </cell>
          <cell r="CC217">
            <v>15</v>
          </cell>
          <cell r="CD217">
            <v>0</v>
          </cell>
        </row>
        <row r="218">
          <cell r="B218">
            <v>154642</v>
          </cell>
          <cell r="C218">
            <v>17532</v>
          </cell>
          <cell r="D218">
            <v>172175</v>
          </cell>
          <cell r="E218">
            <v>72433</v>
          </cell>
          <cell r="F218">
            <v>3567</v>
          </cell>
          <cell r="G218">
            <v>76000</v>
          </cell>
          <cell r="H218">
            <v>18182</v>
          </cell>
          <cell r="I218">
            <v>94182</v>
          </cell>
          <cell r="K218">
            <v>26388</v>
          </cell>
          <cell r="L218">
            <v>127868</v>
          </cell>
          <cell r="M218">
            <v>29690</v>
          </cell>
          <cell r="N218">
            <v>329701</v>
          </cell>
          <cell r="O218">
            <v>33880</v>
          </cell>
          <cell r="Q218">
            <v>364592</v>
          </cell>
          <cell r="T218">
            <v>1.7</v>
          </cell>
          <cell r="U218">
            <v>4.3</v>
          </cell>
          <cell r="V218">
            <v>-5.4</v>
          </cell>
          <cell r="W218">
            <v>3.8</v>
          </cell>
          <cell r="X218">
            <v>2.4</v>
          </cell>
          <cell r="Y218">
            <v>3.5</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F218">
            <v>1.5</v>
          </cell>
          <cell r="BG218">
            <v>5.7</v>
          </cell>
          <cell r="BH218">
            <v>0.9</v>
          </cell>
          <cell r="BI218">
            <v>3.2</v>
          </cell>
          <cell r="BJ218">
            <v>-1.4</v>
          </cell>
          <cell r="BK218">
            <v>2.8</v>
          </cell>
          <cell r="BO218">
            <v>71689</v>
          </cell>
          <cell r="CC218">
            <v>-65</v>
          </cell>
          <cell r="CD218">
            <v>0</v>
          </cell>
        </row>
        <row r="219">
          <cell r="B219">
            <v>157129</v>
          </cell>
          <cell r="C219">
            <v>17798</v>
          </cell>
          <cell r="D219">
            <v>174928</v>
          </cell>
          <cell r="E219">
            <v>74622</v>
          </cell>
          <cell r="F219">
            <v>3900</v>
          </cell>
          <cell r="G219">
            <v>78522</v>
          </cell>
          <cell r="H219">
            <v>18434</v>
          </cell>
          <cell r="I219">
            <v>96955</v>
          </cell>
          <cell r="K219">
            <v>26853</v>
          </cell>
          <cell r="L219">
            <v>131199</v>
          </cell>
          <cell r="M219">
            <v>29704</v>
          </cell>
          <cell r="N219">
            <v>335824</v>
          </cell>
          <cell r="O219">
            <v>33952</v>
          </cell>
          <cell r="Q219">
            <v>369865</v>
          </cell>
          <cell r="T219">
            <v>1.6</v>
          </cell>
          <cell r="U219">
            <v>3</v>
          </cell>
          <cell r="V219">
            <v>9.3000000000000007</v>
          </cell>
          <cell r="W219">
            <v>3.3</v>
          </cell>
          <cell r="X219">
            <v>1.4</v>
          </cell>
          <cell r="Y219">
            <v>2.9</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F219">
            <v>2.2000000000000002</v>
          </cell>
          <cell r="BG219">
            <v>4</v>
          </cell>
          <cell r="BH219">
            <v>-0.2</v>
          </cell>
          <cell r="BI219">
            <v>2.4</v>
          </cell>
          <cell r="BJ219">
            <v>0.3</v>
          </cell>
          <cell r="BK219">
            <v>1.7</v>
          </cell>
          <cell r="BO219">
            <v>78930</v>
          </cell>
          <cell r="CC219">
            <v>-4</v>
          </cell>
          <cell r="CD219">
            <v>0</v>
          </cell>
        </row>
        <row r="220">
          <cell r="B220">
            <v>159739</v>
          </cell>
          <cell r="C220">
            <v>18083</v>
          </cell>
          <cell r="D220">
            <v>177822</v>
          </cell>
          <cell r="E220">
            <v>74582</v>
          </cell>
          <cell r="F220">
            <v>4308</v>
          </cell>
          <cell r="G220">
            <v>78890</v>
          </cell>
          <cell r="H220">
            <v>18565</v>
          </cell>
          <cell r="I220">
            <v>97455</v>
          </cell>
          <cell r="K220">
            <v>27275</v>
          </cell>
          <cell r="L220">
            <v>132213</v>
          </cell>
          <cell r="M220">
            <v>29360</v>
          </cell>
          <cell r="N220">
            <v>339401</v>
          </cell>
          <cell r="O220">
            <v>34173</v>
          </cell>
          <cell r="Q220">
            <v>372729</v>
          </cell>
          <cell r="T220">
            <v>1.7</v>
          </cell>
          <cell r="U220">
            <v>-0.1</v>
          </cell>
          <cell r="V220">
            <v>10.5</v>
          </cell>
          <cell r="W220">
            <v>0.5</v>
          </cell>
          <cell r="X220">
            <v>0.7</v>
          </cell>
          <cell r="Y220">
            <v>0.5</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F220">
            <v>1.4</v>
          </cell>
          <cell r="BG220">
            <v>-0.5</v>
          </cell>
          <cell r="BH220">
            <v>1.3</v>
          </cell>
          <cell r="BI220">
            <v>0.4</v>
          </cell>
          <cell r="BJ220">
            <v>1.1000000000000001</v>
          </cell>
          <cell r="BK220">
            <v>0</v>
          </cell>
          <cell r="BO220">
            <v>80017</v>
          </cell>
          <cell r="CC220">
            <v>73</v>
          </cell>
          <cell r="CD220">
            <v>0</v>
          </cell>
        </row>
        <row r="221">
          <cell r="B221">
            <v>161973</v>
          </cell>
          <cell r="C221">
            <v>18320</v>
          </cell>
          <cell r="D221">
            <v>180293</v>
          </cell>
          <cell r="E221">
            <v>72785</v>
          </cell>
          <cell r="F221">
            <v>4316</v>
          </cell>
          <cell r="G221">
            <v>77101</v>
          </cell>
          <cell r="H221">
            <v>18799</v>
          </cell>
          <cell r="I221">
            <v>95899</v>
          </cell>
          <cell r="K221">
            <v>27674</v>
          </cell>
          <cell r="L221">
            <v>131150</v>
          </cell>
          <cell r="M221">
            <v>28869</v>
          </cell>
          <cell r="N221">
            <v>340312</v>
          </cell>
          <cell r="O221">
            <v>34656</v>
          </cell>
          <cell r="Q221">
            <v>374760</v>
          </cell>
          <cell r="T221">
            <v>1.4</v>
          </cell>
          <cell r="U221">
            <v>-2.4</v>
          </cell>
          <cell r="V221">
            <v>0.2</v>
          </cell>
          <cell r="W221">
            <v>-2.2999999999999998</v>
          </cell>
          <cell r="X221">
            <v>1.3</v>
          </cell>
          <cell r="Y221">
            <v>-1.6</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F221">
            <v>1.3</v>
          </cell>
          <cell r="BG221">
            <v>-2</v>
          </cell>
          <cell r="BH221">
            <v>-5.7</v>
          </cell>
          <cell r="BI221">
            <v>-0.1</v>
          </cell>
          <cell r="BJ221">
            <v>1.8</v>
          </cell>
          <cell r="BK221">
            <v>0.4</v>
          </cell>
          <cell r="BO221">
            <v>65420</v>
          </cell>
          <cell r="CC221">
            <v>24</v>
          </cell>
          <cell r="CD221">
            <v>0</v>
          </cell>
        </row>
        <row r="222">
          <cell r="B222">
            <v>163535</v>
          </cell>
          <cell r="C222">
            <v>18466</v>
          </cell>
          <cell r="D222">
            <v>182001</v>
          </cell>
          <cell r="E222">
            <v>71418</v>
          </cell>
          <cell r="F222">
            <v>4023</v>
          </cell>
          <cell r="G222">
            <v>75441</v>
          </cell>
          <cell r="H222">
            <v>19286</v>
          </cell>
          <cell r="I222">
            <v>94727</v>
          </cell>
          <cell r="K222">
            <v>28062</v>
          </cell>
          <cell r="L222">
            <v>130461</v>
          </cell>
          <cell r="M222">
            <v>28637</v>
          </cell>
          <cell r="N222">
            <v>341099</v>
          </cell>
          <cell r="O222">
            <v>35333</v>
          </cell>
          <cell r="Q222">
            <v>377158</v>
          </cell>
          <cell r="T222">
            <v>0.9</v>
          </cell>
          <cell r="U222">
            <v>-1.9</v>
          </cell>
          <cell r="V222">
            <v>-6.8</v>
          </cell>
          <cell r="W222">
            <v>-2.2000000000000002</v>
          </cell>
          <cell r="X222">
            <v>2.6</v>
          </cell>
          <cell r="Y222">
            <v>-1.2</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F222">
            <v>1.6</v>
          </cell>
          <cell r="BG222">
            <v>0.7</v>
          </cell>
          <cell r="BH222">
            <v>1.9</v>
          </cell>
          <cell r="BI222">
            <v>0.9</v>
          </cell>
          <cell r="BJ222">
            <v>0.4</v>
          </cell>
          <cell r="BK222">
            <v>1.5</v>
          </cell>
          <cell r="BO222">
            <v>70076</v>
          </cell>
          <cell r="CC222">
            <v>-130</v>
          </cell>
          <cell r="CD222">
            <v>-1</v>
          </cell>
        </row>
        <row r="223">
          <cell r="B223">
            <v>164569</v>
          </cell>
          <cell r="C223">
            <v>18540</v>
          </cell>
          <cell r="D223">
            <v>183108</v>
          </cell>
          <cell r="E223">
            <v>70641</v>
          </cell>
          <cell r="F223">
            <v>3940</v>
          </cell>
          <cell r="G223">
            <v>74581</v>
          </cell>
          <cell r="H223">
            <v>19786</v>
          </cell>
          <cell r="I223">
            <v>94367</v>
          </cell>
          <cell r="K223">
            <v>28472</v>
          </cell>
          <cell r="L223">
            <v>130607</v>
          </cell>
          <cell r="M223">
            <v>28893</v>
          </cell>
          <cell r="N223">
            <v>342608</v>
          </cell>
          <cell r="O223">
            <v>36011</v>
          </cell>
          <cell r="Q223">
            <v>379527</v>
          </cell>
          <cell r="T223">
            <v>0.6</v>
          </cell>
          <cell r="U223">
            <v>-1.1000000000000001</v>
          </cell>
          <cell r="V223">
            <v>-2.1</v>
          </cell>
          <cell r="W223">
            <v>-1.1000000000000001</v>
          </cell>
          <cell r="X223">
            <v>2.6</v>
          </cell>
          <cell r="Y223">
            <v>-0.4</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F223">
            <v>1.5</v>
          </cell>
          <cell r="BG223">
            <v>0.3</v>
          </cell>
          <cell r="BH223">
            <v>0.1</v>
          </cell>
          <cell r="BI223">
            <v>0</v>
          </cell>
          <cell r="BJ223">
            <v>3.8</v>
          </cell>
          <cell r="BK223">
            <v>0.2</v>
          </cell>
          <cell r="BO223">
            <v>74032</v>
          </cell>
          <cell r="CC223">
            <v>-30</v>
          </cell>
          <cell r="CD223">
            <v>0</v>
          </cell>
        </row>
        <row r="224">
          <cell r="B224">
            <v>165599</v>
          </cell>
          <cell r="C224">
            <v>18616</v>
          </cell>
          <cell r="D224">
            <v>184201</v>
          </cell>
          <cell r="E224">
            <v>70528</v>
          </cell>
          <cell r="F224">
            <v>4090</v>
          </cell>
          <cell r="G224">
            <v>74618</v>
          </cell>
          <cell r="H224">
            <v>19973</v>
          </cell>
          <cell r="I224">
            <v>94591</v>
          </cell>
          <cell r="K224">
            <v>28884</v>
          </cell>
          <cell r="L224">
            <v>131340</v>
          </cell>
          <cell r="M224">
            <v>29358</v>
          </cell>
          <cell r="N224">
            <v>344898</v>
          </cell>
          <cell r="O224">
            <v>36608</v>
          </cell>
          <cell r="Q224">
            <v>381718</v>
          </cell>
          <cell r="T224">
            <v>0.6</v>
          </cell>
          <cell r="U224">
            <v>-0.2</v>
          </cell>
          <cell r="V224">
            <v>3.8</v>
          </cell>
          <cell r="W224">
            <v>0.1</v>
          </cell>
          <cell r="X224">
            <v>0.9</v>
          </cell>
          <cell r="Y224">
            <v>0.2</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F224">
            <v>1.3</v>
          </cell>
          <cell r="BG224">
            <v>-0.2</v>
          </cell>
          <cell r="BH224">
            <v>2.1</v>
          </cell>
          <cell r="BI224">
            <v>0.8</v>
          </cell>
          <cell r="BJ224">
            <v>1.5</v>
          </cell>
          <cell r="BK224">
            <v>0.3</v>
          </cell>
          <cell r="BO224">
            <v>74503</v>
          </cell>
          <cell r="CC224">
            <v>162</v>
          </cell>
          <cell r="CD224">
            <v>1</v>
          </cell>
        </row>
        <row r="225">
          <cell r="B225">
            <v>166887</v>
          </cell>
          <cell r="C225">
            <v>18751</v>
          </cell>
          <cell r="D225">
            <v>185637</v>
          </cell>
          <cell r="E225">
            <v>70854</v>
          </cell>
          <cell r="F225">
            <v>4374</v>
          </cell>
          <cell r="G225">
            <v>75229</v>
          </cell>
          <cell r="H225">
            <v>19959</v>
          </cell>
          <cell r="I225">
            <v>95187</v>
          </cell>
          <cell r="K225">
            <v>29279</v>
          </cell>
          <cell r="L225">
            <v>132434</v>
          </cell>
          <cell r="M225">
            <v>29511</v>
          </cell>
          <cell r="N225">
            <v>347582</v>
          </cell>
          <cell r="O225">
            <v>37218</v>
          </cell>
          <cell r="Q225">
            <v>384580</v>
          </cell>
          <cell r="T225">
            <v>0.8</v>
          </cell>
          <cell r="U225">
            <v>0.5</v>
          </cell>
          <cell r="V225">
            <v>6.9</v>
          </cell>
          <cell r="W225">
            <v>0.8</v>
          </cell>
          <cell r="X225">
            <v>-0.1</v>
          </cell>
          <cell r="Y225">
            <v>0.6</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F225">
            <v>1.6</v>
          </cell>
          <cell r="BG225">
            <v>1</v>
          </cell>
          <cell r="BH225">
            <v>1</v>
          </cell>
          <cell r="BI225">
            <v>0.7</v>
          </cell>
          <cell r="BJ225">
            <v>-0.1</v>
          </cell>
          <cell r="BK225">
            <v>1.1000000000000001</v>
          </cell>
          <cell r="BO225">
            <v>64811</v>
          </cell>
          <cell r="CC225">
            <v>60</v>
          </cell>
          <cell r="CD225">
            <v>1</v>
          </cell>
        </row>
        <row r="226">
          <cell r="B226">
            <v>168177</v>
          </cell>
          <cell r="C226">
            <v>18931</v>
          </cell>
          <cell r="D226">
            <v>187177</v>
          </cell>
          <cell r="E226">
            <v>71859</v>
          </cell>
          <cell r="F226">
            <v>4603</v>
          </cell>
          <cell r="G226">
            <v>76462</v>
          </cell>
          <cell r="H226">
            <v>19997</v>
          </cell>
          <cell r="I226">
            <v>96459</v>
          </cell>
          <cell r="K226">
            <v>29640</v>
          </cell>
          <cell r="L226">
            <v>134175</v>
          </cell>
          <cell r="M226">
            <v>29616</v>
          </cell>
          <cell r="N226">
            <v>350968</v>
          </cell>
          <cell r="O226">
            <v>37917</v>
          </cell>
          <cell r="Q226">
            <v>388673</v>
          </cell>
          <cell r="T226">
            <v>0.8</v>
          </cell>
          <cell r="U226">
            <v>1.4</v>
          </cell>
          <cell r="V226">
            <v>5.2</v>
          </cell>
          <cell r="W226">
            <v>1.6</v>
          </cell>
          <cell r="X226">
            <v>0.2</v>
          </cell>
          <cell r="Y226">
            <v>1.3</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F226">
            <v>1.2</v>
          </cell>
          <cell r="BG226">
            <v>2.2000000000000002</v>
          </cell>
          <cell r="BH226">
            <v>-0.7</v>
          </cell>
          <cell r="BI226">
            <v>1.2</v>
          </cell>
          <cell r="BJ226">
            <v>3.5</v>
          </cell>
          <cell r="BK226">
            <v>1.1000000000000001</v>
          </cell>
          <cell r="BO226">
            <v>70620</v>
          </cell>
          <cell r="CC226">
            <v>-269</v>
          </cell>
          <cell r="CD226">
            <v>-3</v>
          </cell>
        </row>
        <row r="227">
          <cell r="B227">
            <v>169494</v>
          </cell>
          <cell r="C227">
            <v>19375</v>
          </cell>
          <cell r="D227">
            <v>188800</v>
          </cell>
          <cell r="E227">
            <v>72981</v>
          </cell>
          <cell r="F227">
            <v>4774</v>
          </cell>
          <cell r="G227">
            <v>77755</v>
          </cell>
          <cell r="H227">
            <v>20307</v>
          </cell>
          <cell r="I227">
            <v>98061</v>
          </cell>
          <cell r="K227">
            <v>29946</v>
          </cell>
          <cell r="L227">
            <v>136194</v>
          </cell>
          <cell r="M227">
            <v>29895</v>
          </cell>
          <cell r="N227">
            <v>354889</v>
          </cell>
          <cell r="O227">
            <v>38721</v>
          </cell>
          <cell r="Q227">
            <v>393631</v>
          </cell>
          <cell r="T227">
            <v>0.9</v>
          </cell>
          <cell r="U227">
            <v>1.6</v>
          </cell>
          <cell r="V227">
            <v>3.7</v>
          </cell>
          <cell r="W227">
            <v>1.7</v>
          </cell>
          <cell r="X227">
            <v>1.5</v>
          </cell>
          <cell r="Y227">
            <v>1.7</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F227">
            <v>1</v>
          </cell>
          <cell r="BG227">
            <v>0.1</v>
          </cell>
          <cell r="BH227">
            <v>0.4</v>
          </cell>
          <cell r="BI227">
            <v>0.4</v>
          </cell>
          <cell r="BJ227">
            <v>2.1</v>
          </cell>
          <cell r="BK227">
            <v>0.9</v>
          </cell>
          <cell r="BO227">
            <v>75138</v>
          </cell>
          <cell r="CC227">
            <v>-99</v>
          </cell>
          <cell r="CD227">
            <v>-1</v>
          </cell>
        </row>
        <row r="228">
          <cell r="B228">
            <v>171062</v>
          </cell>
          <cell r="C228">
            <v>19619</v>
          </cell>
          <cell r="D228">
            <v>190669</v>
          </cell>
          <cell r="E228">
            <v>73639</v>
          </cell>
          <cell r="F228">
            <v>4805</v>
          </cell>
          <cell r="G228">
            <v>78445</v>
          </cell>
          <cell r="H228">
            <v>20740</v>
          </cell>
          <cell r="I228">
            <v>99185</v>
          </cell>
          <cell r="K228">
            <v>30188</v>
          </cell>
          <cell r="L228">
            <v>137669</v>
          </cell>
          <cell r="M228">
            <v>30555</v>
          </cell>
          <cell r="N228">
            <v>358892</v>
          </cell>
          <cell r="O228">
            <v>39384</v>
          </cell>
          <cell r="Q228">
            <v>398453</v>
          </cell>
          <cell r="T228">
            <v>1</v>
          </cell>
          <cell r="U228">
            <v>0.9</v>
          </cell>
          <cell r="V228">
            <v>0.7</v>
          </cell>
          <cell r="W228">
            <v>0.9</v>
          </cell>
          <cell r="X228">
            <v>2.1</v>
          </cell>
          <cell r="Y228">
            <v>1.1000000000000001</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F228">
            <v>0.8</v>
          </cell>
          <cell r="BG228">
            <v>2.2000000000000002</v>
          </cell>
          <cell r="BH228">
            <v>4</v>
          </cell>
          <cell r="BI228">
            <v>1.9</v>
          </cell>
          <cell r="BJ228">
            <v>1</v>
          </cell>
          <cell r="BK228">
            <v>1.5</v>
          </cell>
          <cell r="BO228">
            <v>79211</v>
          </cell>
          <cell r="CC228">
            <v>355</v>
          </cell>
          <cell r="CD228">
            <v>3</v>
          </cell>
        </row>
        <row r="229">
          <cell r="B229">
            <v>172610</v>
          </cell>
          <cell r="C229">
            <v>19836</v>
          </cell>
          <cell r="D229">
            <v>192460</v>
          </cell>
          <cell r="E229">
            <v>72983</v>
          </cell>
          <cell r="F229">
            <v>4762</v>
          </cell>
          <cell r="G229">
            <v>77745</v>
          </cell>
          <cell r="H229">
            <v>21103</v>
          </cell>
          <cell r="I229">
            <v>98848</v>
          </cell>
          <cell r="K229">
            <v>30399</v>
          </cell>
          <cell r="L229">
            <v>137644</v>
          </cell>
          <cell r="M229">
            <v>31467</v>
          </cell>
          <cell r="N229">
            <v>361571</v>
          </cell>
          <cell r="O229">
            <v>39634</v>
          </cell>
          <cell r="Q229">
            <v>401654</v>
          </cell>
          <cell r="T229">
            <v>0.9</v>
          </cell>
          <cell r="U229">
            <v>-0.9</v>
          </cell>
          <cell r="V229">
            <v>-0.9</v>
          </cell>
          <cell r="W229">
            <v>-0.9</v>
          </cell>
          <cell r="X229">
            <v>1.7</v>
          </cell>
          <cell r="Y229">
            <v>-0.3</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F229">
            <v>0.7</v>
          </cell>
          <cell r="BG229">
            <v>0.2</v>
          </cell>
          <cell r="BH229">
            <v>1.9</v>
          </cell>
          <cell r="BI229">
            <v>0.6</v>
          </cell>
          <cell r="BJ229">
            <v>1.3</v>
          </cell>
          <cell r="BK229">
            <v>1.1000000000000001</v>
          </cell>
          <cell r="BO229">
            <v>67459</v>
          </cell>
          <cell r="CC229">
            <v>107</v>
          </cell>
          <cell r="CD229">
            <v>2</v>
          </cell>
        </row>
        <row r="230">
          <cell r="B230">
            <v>173969</v>
          </cell>
          <cell r="C230">
            <v>19992</v>
          </cell>
          <cell r="D230">
            <v>194022</v>
          </cell>
          <cell r="E230">
            <v>70769</v>
          </cell>
          <cell r="F230">
            <v>4775</v>
          </cell>
          <cell r="G230">
            <v>75544</v>
          </cell>
          <cell r="H230">
            <v>21513</v>
          </cell>
          <cell r="I230">
            <v>97057</v>
          </cell>
          <cell r="K230">
            <v>30607</v>
          </cell>
          <cell r="L230">
            <v>136157</v>
          </cell>
          <cell r="M230">
            <v>32492</v>
          </cell>
          <cell r="N230">
            <v>362670</v>
          </cell>
          <cell r="O230">
            <v>39622</v>
          </cell>
          <cell r="Q230">
            <v>402612</v>
          </cell>
          <cell r="T230">
            <v>0.8</v>
          </cell>
          <cell r="U230">
            <v>-3</v>
          </cell>
          <cell r="V230">
            <v>0.3</v>
          </cell>
          <cell r="W230">
            <v>-2.8</v>
          </cell>
          <cell r="X230">
            <v>1.9</v>
          </cell>
          <cell r="Y230">
            <v>-1.8</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F230">
            <v>0.6</v>
          </cell>
          <cell r="BG230">
            <v>-1.5</v>
          </cell>
          <cell r="BH230">
            <v>3.5</v>
          </cell>
          <cell r="BI230">
            <v>0.1</v>
          </cell>
          <cell r="BJ230">
            <v>0.4</v>
          </cell>
          <cell r="BK230">
            <v>-0.2</v>
          </cell>
          <cell r="BO230">
            <v>68950</v>
          </cell>
          <cell r="CC230">
            <v>-424</v>
          </cell>
          <cell r="CD230">
            <v>-4</v>
          </cell>
        </row>
        <row r="231">
          <cell r="B231">
            <v>174962</v>
          </cell>
          <cell r="C231">
            <v>20293</v>
          </cell>
          <cell r="D231">
            <v>195194</v>
          </cell>
          <cell r="E231">
            <v>67938</v>
          </cell>
          <cell r="F231">
            <v>4882</v>
          </cell>
          <cell r="G231">
            <v>72821</v>
          </cell>
          <cell r="H231">
            <v>22028</v>
          </cell>
          <cell r="I231">
            <v>94849</v>
          </cell>
          <cell r="K231">
            <v>30835</v>
          </cell>
          <cell r="L231">
            <v>134271</v>
          </cell>
          <cell r="M231">
            <v>33711</v>
          </cell>
          <cell r="N231">
            <v>363176</v>
          </cell>
          <cell r="O231">
            <v>39634</v>
          </cell>
          <cell r="Q231">
            <v>403112</v>
          </cell>
          <cell r="T231">
            <v>0.6</v>
          </cell>
          <cell r="U231">
            <v>-4</v>
          </cell>
          <cell r="V231">
            <v>2.2000000000000002</v>
          </cell>
          <cell r="W231">
            <v>-3.6</v>
          </cell>
          <cell r="X231">
            <v>2.4</v>
          </cell>
          <cell r="Y231">
            <v>-2.2999999999999998</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F231">
            <v>0.8</v>
          </cell>
          <cell r="BG231">
            <v>-2.2000000000000002</v>
          </cell>
          <cell r="BH231">
            <v>3.3</v>
          </cell>
          <cell r="BI231">
            <v>-0.1</v>
          </cell>
          <cell r="BJ231">
            <v>-1.7</v>
          </cell>
          <cell r="BK231">
            <v>0</v>
          </cell>
          <cell r="BO231">
            <v>69825</v>
          </cell>
          <cell r="CC231">
            <v>-125</v>
          </cell>
          <cell r="CD231">
            <v>-8</v>
          </cell>
        </row>
        <row r="232">
          <cell r="B232">
            <v>175823</v>
          </cell>
          <cell r="C232">
            <v>20388</v>
          </cell>
          <cell r="D232">
            <v>196210</v>
          </cell>
          <cell r="E232">
            <v>65876</v>
          </cell>
          <cell r="F232">
            <v>5025</v>
          </cell>
          <cell r="G232">
            <v>70900</v>
          </cell>
          <cell r="H232">
            <v>22567</v>
          </cell>
          <cell r="I232">
            <v>93468</v>
          </cell>
          <cell r="K232">
            <v>31080</v>
          </cell>
          <cell r="L232">
            <v>133227</v>
          </cell>
          <cell r="M232">
            <v>34973</v>
          </cell>
          <cell r="N232">
            <v>364410</v>
          </cell>
          <cell r="O232">
            <v>39790</v>
          </cell>
          <cell r="Q232">
            <v>404391</v>
          </cell>
          <cell r="T232">
            <v>0.5</v>
          </cell>
          <cell r="U232">
            <v>-3</v>
          </cell>
          <cell r="V232">
            <v>2.9</v>
          </cell>
          <cell r="W232">
            <v>-2.6</v>
          </cell>
          <cell r="X232">
            <v>2.4</v>
          </cell>
          <cell r="Y232">
            <v>-1.5</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F232">
            <v>0.8</v>
          </cell>
          <cell r="BG232">
            <v>0.3</v>
          </cell>
          <cell r="BH232">
            <v>4.2</v>
          </cell>
          <cell r="BI232">
            <v>0.7</v>
          </cell>
          <cell r="BJ232">
            <v>1.8</v>
          </cell>
          <cell r="BK232">
            <v>0.5</v>
          </cell>
          <cell r="BO232">
            <v>70440</v>
          </cell>
          <cell r="CC232">
            <v>438</v>
          </cell>
          <cell r="CD232">
            <v>10</v>
          </cell>
        </row>
        <row r="233">
          <cell r="B233">
            <v>176836</v>
          </cell>
          <cell r="C233">
            <v>20543</v>
          </cell>
          <cell r="D233">
            <v>197391</v>
          </cell>
          <cell r="E233">
            <v>64766</v>
          </cell>
          <cell r="F233">
            <v>5033</v>
          </cell>
          <cell r="G233">
            <v>69799</v>
          </cell>
          <cell r="H233">
            <v>23007</v>
          </cell>
          <cell r="I233">
            <v>92806</v>
          </cell>
          <cell r="K233">
            <v>31319</v>
          </cell>
          <cell r="L233">
            <v>132898</v>
          </cell>
          <cell r="M233">
            <v>36003</v>
          </cell>
          <cell r="N233">
            <v>366292</v>
          </cell>
          <cell r="O233">
            <v>40303</v>
          </cell>
          <cell r="Q233">
            <v>406508</v>
          </cell>
          <cell r="T233">
            <v>0.6</v>
          </cell>
          <cell r="U233">
            <v>-1.7</v>
          </cell>
          <cell r="V233">
            <v>0.2</v>
          </cell>
          <cell r="W233">
            <v>-1.6</v>
          </cell>
          <cell r="X233">
            <v>1.9</v>
          </cell>
          <cell r="Y233">
            <v>-0.7</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F233">
            <v>0.7</v>
          </cell>
          <cell r="BG233">
            <v>-0.2</v>
          </cell>
          <cell r="BH233">
            <v>3.3</v>
          </cell>
          <cell r="BI233">
            <v>0.4</v>
          </cell>
          <cell r="BJ233">
            <v>1.6</v>
          </cell>
          <cell r="BK233">
            <v>0.9</v>
          </cell>
          <cell r="BO233">
            <v>60238</v>
          </cell>
          <cell r="CC233">
            <v>149</v>
          </cell>
          <cell r="CD233">
            <v>3</v>
          </cell>
        </row>
        <row r="234">
          <cell r="B234">
            <v>178187</v>
          </cell>
          <cell r="C234">
            <v>20786</v>
          </cell>
          <cell r="D234">
            <v>198973</v>
          </cell>
          <cell r="E234">
            <v>64302</v>
          </cell>
          <cell r="F234">
            <v>4849</v>
          </cell>
          <cell r="G234">
            <v>69151</v>
          </cell>
          <cell r="H234">
            <v>23303</v>
          </cell>
          <cell r="I234">
            <v>92454</v>
          </cell>
          <cell r="K234">
            <v>31545</v>
          </cell>
          <cell r="L234">
            <v>132870</v>
          </cell>
          <cell r="M234">
            <v>36364</v>
          </cell>
          <cell r="N234">
            <v>368207</v>
          </cell>
          <cell r="O234">
            <v>41091</v>
          </cell>
          <cell r="Q234">
            <v>408429</v>
          </cell>
          <cell r="T234">
            <v>0.8</v>
          </cell>
          <cell r="U234">
            <v>-0.7</v>
          </cell>
          <cell r="V234">
            <v>-3.7</v>
          </cell>
          <cell r="W234">
            <v>-0.9</v>
          </cell>
          <cell r="X234">
            <v>1.3</v>
          </cell>
          <cell r="Y234">
            <v>-0.4</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F234">
            <v>0.7</v>
          </cell>
          <cell r="BG234">
            <v>-0.6</v>
          </cell>
          <cell r="BH234">
            <v>0.2</v>
          </cell>
          <cell r="BI234">
            <v>0.3</v>
          </cell>
          <cell r="BJ234">
            <v>0</v>
          </cell>
          <cell r="BK234">
            <v>-0.3</v>
          </cell>
          <cell r="BO234">
            <v>61363</v>
          </cell>
          <cell r="CC234">
            <v>-552</v>
          </cell>
          <cell r="CD234">
            <v>-7</v>
          </cell>
        </row>
        <row r="235">
          <cell r="B235">
            <v>179842</v>
          </cell>
          <cell r="C235">
            <v>21097</v>
          </cell>
          <cell r="D235">
            <v>200939</v>
          </cell>
          <cell r="E235">
            <v>63765</v>
          </cell>
          <cell r="F235">
            <v>4699</v>
          </cell>
          <cell r="G235">
            <v>68464</v>
          </cell>
          <cell r="H235">
            <v>23585</v>
          </cell>
          <cell r="I235">
            <v>92049</v>
          </cell>
          <cell r="K235">
            <v>31756</v>
          </cell>
          <cell r="L235">
            <v>132775</v>
          </cell>
          <cell r="M235">
            <v>35835</v>
          </cell>
          <cell r="N235">
            <v>369549</v>
          </cell>
          <cell r="O235">
            <v>41790</v>
          </cell>
          <cell r="Q235">
            <v>410134</v>
          </cell>
          <cell r="T235">
            <v>1</v>
          </cell>
          <cell r="U235">
            <v>-0.8</v>
          </cell>
          <cell r="V235">
            <v>-3.1</v>
          </cell>
          <cell r="W235">
            <v>-1</v>
          </cell>
          <cell r="X235">
            <v>1.2</v>
          </cell>
          <cell r="Y235">
            <v>-0.4</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F235">
            <v>0.7</v>
          </cell>
          <cell r="BG235">
            <v>0.3</v>
          </cell>
          <cell r="BH235">
            <v>0.8</v>
          </cell>
          <cell r="BI235">
            <v>0.8</v>
          </cell>
          <cell r="BJ235">
            <v>4.2</v>
          </cell>
          <cell r="BK235">
            <v>1.1000000000000001</v>
          </cell>
          <cell r="BO235">
            <v>66896</v>
          </cell>
          <cell r="CC235">
            <v>-143</v>
          </cell>
          <cell r="CD235">
            <v>-12</v>
          </cell>
        </row>
        <row r="236">
          <cell r="B236">
            <v>181325</v>
          </cell>
          <cell r="C236">
            <v>21415</v>
          </cell>
          <cell r="D236">
            <v>202740</v>
          </cell>
          <cell r="E236">
            <v>62952</v>
          </cell>
          <cell r="F236">
            <v>4679</v>
          </cell>
          <cell r="G236">
            <v>67631</v>
          </cell>
          <cell r="H236">
            <v>23870</v>
          </cell>
          <cell r="I236">
            <v>91501</v>
          </cell>
          <cell r="K236">
            <v>31936</v>
          </cell>
          <cell r="L236">
            <v>132499</v>
          </cell>
          <cell r="M236">
            <v>35414</v>
          </cell>
          <cell r="N236">
            <v>370653</v>
          </cell>
          <cell r="O236">
            <v>42535</v>
          </cell>
          <cell r="Q236">
            <v>412564</v>
          </cell>
          <cell r="T236">
            <v>0.9</v>
          </cell>
          <cell r="U236">
            <v>-1.3</v>
          </cell>
          <cell r="V236">
            <v>-0.4</v>
          </cell>
          <cell r="W236">
            <v>-1.2</v>
          </cell>
          <cell r="X236">
            <v>1.2</v>
          </cell>
          <cell r="Y236">
            <v>-0.6</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F236">
            <v>0.7</v>
          </cell>
          <cell r="BG236">
            <v>0.3</v>
          </cell>
          <cell r="BH236">
            <v>-4.7</v>
          </cell>
          <cell r="BI236">
            <v>0.1</v>
          </cell>
          <cell r="BJ236">
            <v>0.5</v>
          </cell>
          <cell r="BK236">
            <v>0.1</v>
          </cell>
          <cell r="BO236">
            <v>67895</v>
          </cell>
          <cell r="CC236">
            <v>501</v>
          </cell>
          <cell r="CD236">
            <v>21</v>
          </cell>
        </row>
        <row r="237">
          <cell r="B237">
            <v>182597</v>
          </cell>
          <cell r="C237">
            <v>21719</v>
          </cell>
          <cell r="D237">
            <v>204316</v>
          </cell>
          <cell r="E237">
            <v>62483</v>
          </cell>
          <cell r="F237">
            <v>4752</v>
          </cell>
          <cell r="G237">
            <v>67235</v>
          </cell>
          <cell r="H237">
            <v>24089</v>
          </cell>
          <cell r="I237">
            <v>91324</v>
          </cell>
          <cell r="K237">
            <v>32160</v>
          </cell>
          <cell r="L237">
            <v>132610</v>
          </cell>
          <cell r="M237">
            <v>35547</v>
          </cell>
          <cell r="N237">
            <v>371853</v>
          </cell>
          <cell r="O237">
            <v>43033</v>
          </cell>
          <cell r="Q237">
            <v>415590</v>
          </cell>
          <cell r="T237">
            <v>0.8</v>
          </cell>
          <cell r="U237">
            <v>-0.7</v>
          </cell>
          <cell r="V237">
            <v>1.6</v>
          </cell>
          <cell r="W237">
            <v>-0.6</v>
          </cell>
          <cell r="X237">
            <v>0.9</v>
          </cell>
          <cell r="Y237">
            <v>-0.2</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F237">
            <v>0.5</v>
          </cell>
          <cell r="BG237">
            <v>-0.9</v>
          </cell>
          <cell r="BH237">
            <v>0.5</v>
          </cell>
          <cell r="BI237">
            <v>0.3</v>
          </cell>
          <cell r="BJ237">
            <v>0.2</v>
          </cell>
          <cell r="BK237">
            <v>0.9</v>
          </cell>
          <cell r="BO237">
            <v>57459</v>
          </cell>
          <cell r="CC237">
            <v>179</v>
          </cell>
          <cell r="CD237">
            <v>5</v>
          </cell>
        </row>
        <row r="238">
          <cell r="B238">
            <v>183478</v>
          </cell>
          <cell r="C238">
            <v>21948</v>
          </cell>
          <cell r="D238">
            <v>205426</v>
          </cell>
          <cell r="E238">
            <v>62775</v>
          </cell>
          <cell r="F238">
            <v>4786</v>
          </cell>
          <cell r="G238">
            <v>67560</v>
          </cell>
          <cell r="H238">
            <v>24257</v>
          </cell>
          <cell r="I238">
            <v>91817</v>
          </cell>
          <cell r="K238">
            <v>32474</v>
          </cell>
          <cell r="L238">
            <v>133457</v>
          </cell>
          <cell r="M238">
            <v>36403</v>
          </cell>
          <cell r="N238">
            <v>375247</v>
          </cell>
          <cell r="O238">
            <v>43093</v>
          </cell>
          <cell r="Q238">
            <v>420142</v>
          </cell>
          <cell r="T238">
            <v>0.5</v>
          </cell>
          <cell r="U238">
            <v>0.5</v>
          </cell>
          <cell r="V238">
            <v>0.7</v>
          </cell>
          <cell r="W238">
            <v>0.5</v>
          </cell>
          <cell r="X238">
            <v>0.7</v>
          </cell>
          <cell r="Y238">
            <v>0.5</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F238">
            <v>0.8</v>
          </cell>
          <cell r="BG238">
            <v>0.5</v>
          </cell>
          <cell r="BH238">
            <v>7.7</v>
          </cell>
          <cell r="BI238">
            <v>1</v>
          </cell>
          <cell r="BJ238">
            <v>3.2</v>
          </cell>
          <cell r="BK238">
            <v>1.3</v>
          </cell>
          <cell r="BO238">
            <v>59621</v>
          </cell>
          <cell r="CC238">
            <v>-653</v>
          </cell>
          <cell r="CD238">
            <v>-16</v>
          </cell>
        </row>
        <row r="239">
          <cell r="B239">
            <v>183934</v>
          </cell>
          <cell r="C239">
            <v>22100</v>
          </cell>
          <cell r="D239">
            <v>206034</v>
          </cell>
          <cell r="E239">
            <v>64581</v>
          </cell>
          <cell r="F239">
            <v>4682</v>
          </cell>
          <cell r="G239">
            <v>69263</v>
          </cell>
          <cell r="H239">
            <v>24501</v>
          </cell>
          <cell r="I239">
            <v>93764</v>
          </cell>
          <cell r="K239">
            <v>32853</v>
          </cell>
          <cell r="L239">
            <v>135811</v>
          </cell>
          <cell r="M239">
            <v>37740</v>
          </cell>
          <cell r="N239">
            <v>382712</v>
          </cell>
          <cell r="O239">
            <v>43011</v>
          </cell>
          <cell r="Q239">
            <v>428133</v>
          </cell>
          <cell r="T239">
            <v>0.3</v>
          </cell>
          <cell r="U239">
            <v>2.9</v>
          </cell>
          <cell r="V239">
            <v>-2.2000000000000002</v>
          </cell>
          <cell r="W239">
            <v>2.5</v>
          </cell>
          <cell r="X239">
            <v>1</v>
          </cell>
          <cell r="Y239">
            <v>2.1</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F239">
            <v>1.8</v>
          </cell>
          <cell r="BG239">
            <v>3.1</v>
          </cell>
          <cell r="BH239">
            <v>-2.9</v>
          </cell>
          <cell r="BI239">
            <v>1.3</v>
          </cell>
          <cell r="BJ239">
            <v>-3.1</v>
          </cell>
          <cell r="BK239">
            <v>1</v>
          </cell>
          <cell r="BO239">
            <v>68365</v>
          </cell>
          <cell r="CC239">
            <v>-135</v>
          </cell>
          <cell r="CD239">
            <v>-57</v>
          </cell>
        </row>
        <row r="240">
          <cell r="B240">
            <v>184373</v>
          </cell>
          <cell r="C240">
            <v>22230</v>
          </cell>
          <cell r="D240">
            <v>206603</v>
          </cell>
          <cell r="E240">
            <v>77382</v>
          </cell>
          <cell r="F240">
            <v>4528</v>
          </cell>
          <cell r="G240">
            <v>81910</v>
          </cell>
          <cell r="H240">
            <v>24984</v>
          </cell>
          <cell r="I240">
            <v>106894</v>
          </cell>
          <cell r="K240">
            <v>33222</v>
          </cell>
          <cell r="L240">
            <v>149344</v>
          </cell>
          <cell r="M240">
            <v>38784</v>
          </cell>
          <cell r="N240">
            <v>391631</v>
          </cell>
          <cell r="O240">
            <v>43226</v>
          </cell>
          <cell r="Q240">
            <v>437448</v>
          </cell>
          <cell r="T240">
            <v>0.3</v>
          </cell>
          <cell r="U240">
            <v>19.8</v>
          </cell>
          <cell r="V240">
            <v>-3.3</v>
          </cell>
          <cell r="W240">
            <v>18.3</v>
          </cell>
          <cell r="X240">
            <v>2</v>
          </cell>
          <cell r="Y240">
            <v>14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F240">
            <v>0.7</v>
          </cell>
          <cell r="BG240">
            <v>8.1</v>
          </cell>
          <cell r="BH240">
            <v>7.6</v>
          </cell>
          <cell r="BI240">
            <v>3.3</v>
          </cell>
          <cell r="BJ240">
            <v>0.9</v>
          </cell>
          <cell r="BK240">
            <v>3.2</v>
          </cell>
          <cell r="BO240">
            <v>81538</v>
          </cell>
          <cell r="CC240">
            <v>657</v>
          </cell>
          <cell r="CD240">
            <v>7</v>
          </cell>
        </row>
        <row r="241">
          <cell r="B241">
            <v>185519</v>
          </cell>
          <cell r="C241">
            <v>22416</v>
          </cell>
          <cell r="D241">
            <v>207935</v>
          </cell>
          <cell r="E241">
            <v>78525</v>
          </cell>
          <cell r="F241">
            <v>4400</v>
          </cell>
          <cell r="G241">
            <v>82925</v>
          </cell>
          <cell r="H241">
            <v>25624</v>
          </cell>
          <cell r="I241">
            <v>108549</v>
          </cell>
          <cell r="K241">
            <v>33532</v>
          </cell>
          <cell r="L241">
            <v>151363</v>
          </cell>
          <cell r="M241">
            <v>38946</v>
          </cell>
          <cell r="N241">
            <v>398212</v>
          </cell>
          <cell r="O241">
            <v>43959</v>
          </cell>
          <cell r="Q241">
            <v>444893</v>
          </cell>
          <cell r="T241">
            <v>0.6</v>
          </cell>
          <cell r="U241">
            <v>1.5</v>
          </cell>
          <cell r="V241">
            <v>-2.8</v>
          </cell>
          <cell r="W241">
            <v>1.2</v>
          </cell>
          <cell r="X241">
            <v>2.6</v>
          </cell>
          <cell r="Y241">
            <v>1.5</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F241">
            <v>1</v>
          </cell>
          <cell r="BG241">
            <v>3.9</v>
          </cell>
          <cell r="BH241">
            <v>0.6</v>
          </cell>
          <cell r="BI241">
            <v>2.1</v>
          </cell>
          <cell r="BJ241">
            <v>2.2999999999999998</v>
          </cell>
          <cell r="BK241">
            <v>2</v>
          </cell>
          <cell r="BO241">
            <v>74741</v>
          </cell>
          <cell r="CC241">
            <v>294</v>
          </cell>
          <cell r="CD241">
            <v>-81</v>
          </cell>
        </row>
        <row r="242">
          <cell r="B242">
            <v>187612</v>
          </cell>
          <cell r="C242">
            <v>22684</v>
          </cell>
          <cell r="D242">
            <v>210297</v>
          </cell>
          <cell r="E242">
            <v>78567</v>
          </cell>
          <cell r="F242">
            <v>4262</v>
          </cell>
          <cell r="G242">
            <v>82828</v>
          </cell>
          <cell r="H242">
            <v>26192</v>
          </cell>
          <cell r="I242">
            <v>109021</v>
          </cell>
          <cell r="K242">
            <v>33825</v>
          </cell>
          <cell r="L242">
            <v>152194</v>
          </cell>
          <cell r="M242">
            <v>38342</v>
          </cell>
          <cell r="N242">
            <v>401246</v>
          </cell>
          <cell r="O242">
            <v>44771</v>
          </cell>
          <cell r="Q242">
            <v>448603</v>
          </cell>
          <cell r="T242">
            <v>1.1000000000000001</v>
          </cell>
          <cell r="U242">
            <v>0.1</v>
          </cell>
          <cell r="V242">
            <v>-3.1</v>
          </cell>
          <cell r="W242">
            <v>-0.1</v>
          </cell>
          <cell r="X242">
            <v>2.2000000000000002</v>
          </cell>
          <cell r="Y242">
            <v>0.4</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F242">
            <v>0.9</v>
          </cell>
          <cell r="BG242">
            <v>-1.7</v>
          </cell>
          <cell r="BH242">
            <v>-3.2</v>
          </cell>
          <cell r="BI242">
            <v>-0.4</v>
          </cell>
          <cell r="BJ242">
            <v>3</v>
          </cell>
          <cell r="BK242">
            <v>-0.1</v>
          </cell>
          <cell r="BO242">
            <v>74053</v>
          </cell>
          <cell r="CC242">
            <v>-437</v>
          </cell>
          <cell r="CD242">
            <v>-98</v>
          </cell>
        </row>
        <row r="243">
          <cell r="B243">
            <v>190063</v>
          </cell>
          <cell r="C243">
            <v>22980</v>
          </cell>
          <cell r="D243">
            <v>213043</v>
          </cell>
          <cell r="E243">
            <v>78514</v>
          </cell>
          <cell r="F243">
            <v>4095</v>
          </cell>
          <cell r="G243">
            <v>82609</v>
          </cell>
          <cell r="H243">
            <v>26614</v>
          </cell>
          <cell r="I243">
            <v>109223</v>
          </cell>
          <cell r="K243">
            <v>34138</v>
          </cell>
          <cell r="L243">
            <v>152780</v>
          </cell>
          <cell r="M243">
            <v>37547</v>
          </cell>
          <cell r="N243">
            <v>403373</v>
          </cell>
          <cell r="O243">
            <v>45145</v>
          </cell>
          <cell r="Q243">
            <v>450844</v>
          </cell>
          <cell r="T243">
            <v>1.3</v>
          </cell>
          <cell r="U243">
            <v>-0.1</v>
          </cell>
          <cell r="V243">
            <v>-3.9</v>
          </cell>
          <cell r="W243">
            <v>-0.3</v>
          </cell>
          <cell r="X243">
            <v>1.6</v>
          </cell>
          <cell r="Y243">
            <v>0.2</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F243">
            <v>0.9</v>
          </cell>
          <cell r="BG243">
            <v>1.1000000000000001</v>
          </cell>
          <cell r="BH243">
            <v>-4</v>
          </cell>
          <cell r="BI243">
            <v>0.8</v>
          </cell>
          <cell r="BJ243">
            <v>-0.6</v>
          </cell>
          <cell r="BK243">
            <v>0.7</v>
          </cell>
          <cell r="BO243">
            <v>81771</v>
          </cell>
          <cell r="CB243">
            <v>418</v>
          </cell>
          <cell r="CC243">
            <v>-147</v>
          </cell>
          <cell r="CD243">
            <v>-195</v>
          </cell>
        </row>
        <row r="244">
          <cell r="B244">
            <v>192405</v>
          </cell>
          <cell r="C244">
            <v>23256</v>
          </cell>
          <cell r="D244">
            <v>215661</v>
          </cell>
          <cell r="E244">
            <v>78419</v>
          </cell>
          <cell r="F244">
            <v>3939</v>
          </cell>
          <cell r="G244">
            <v>82359</v>
          </cell>
          <cell r="H244">
            <v>26926</v>
          </cell>
          <cell r="I244">
            <v>109284</v>
          </cell>
          <cell r="K244">
            <v>34446</v>
          </cell>
          <cell r="L244">
            <v>153218</v>
          </cell>
          <cell r="M244">
            <v>37147</v>
          </cell>
          <cell r="N244">
            <v>405885</v>
          </cell>
          <cell r="O244">
            <v>45274</v>
          </cell>
          <cell r="Q244">
            <v>453163</v>
          </cell>
          <cell r="S244">
            <v>1.2</v>
          </cell>
          <cell r="T244">
            <v>1.2</v>
          </cell>
          <cell r="U244">
            <v>-0.1</v>
          </cell>
          <cell r="V244">
            <v>-3.8</v>
          </cell>
          <cell r="W244">
            <v>-0.3</v>
          </cell>
          <cell r="X244">
            <v>1.2</v>
          </cell>
          <cell r="Y244">
            <v>0.1</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F244">
            <v>1</v>
          </cell>
          <cell r="BG244">
            <v>0.7</v>
          </cell>
          <cell r="BH244">
            <v>3</v>
          </cell>
          <cell r="BI244">
            <v>1.1000000000000001</v>
          </cell>
          <cell r="BJ244">
            <v>0.2</v>
          </cell>
          <cell r="BK244">
            <v>0.8</v>
          </cell>
          <cell r="BO244">
            <v>84941</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G1" t="str">
            <v>Financial and insurance services (K) ;</v>
          </cell>
          <cell r="J1" t="str">
            <v>Rental, hiring and real estate services (L)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V1" t="str">
            <v>Taxes less subsidies on products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V1" t="str">
            <v>Taxes less subsidies on products: Revision to percentage changes ;</v>
          </cell>
        </row>
        <row r="2">
          <cell r="B2" t="str">
            <v>$ Millions</v>
          </cell>
          <cell r="C2" t="str">
            <v>$ Millions</v>
          </cell>
          <cell r="D2" t="str">
            <v>$ Millions</v>
          </cell>
          <cell r="E2" t="str">
            <v>$ Millions</v>
          </cell>
          <cell r="G2" t="str">
            <v>$ Millions</v>
          </cell>
          <cell r="J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V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V2" t="str">
            <v>Percent</v>
          </cell>
        </row>
        <row r="3">
          <cell r="B3" t="str">
            <v>Original</v>
          </cell>
          <cell r="C3" t="str">
            <v>Original</v>
          </cell>
          <cell r="D3" t="str">
            <v>Original</v>
          </cell>
          <cell r="E3" t="str">
            <v>Original</v>
          </cell>
          <cell r="G3" t="str">
            <v>Original</v>
          </cell>
          <cell r="J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V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V3" t="str">
            <v>Seasonally Adjusted</v>
          </cell>
        </row>
        <row r="4">
          <cell r="B4" t="str">
            <v>DERIVED</v>
          </cell>
          <cell r="C4" t="str">
            <v>DERIVED</v>
          </cell>
          <cell r="D4" t="str">
            <v>DERIVED</v>
          </cell>
          <cell r="E4" t="str">
            <v>DERIVED</v>
          </cell>
          <cell r="G4" t="str">
            <v>DERIVED</v>
          </cell>
          <cell r="J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V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V4" t="str">
            <v>DERIVED</v>
          </cell>
        </row>
        <row r="5">
          <cell r="B5" t="str">
            <v>Quarter</v>
          </cell>
          <cell r="C5" t="str">
            <v>Quarter</v>
          </cell>
          <cell r="D5" t="str">
            <v>Quarter</v>
          </cell>
          <cell r="E5" t="str">
            <v>Quarter</v>
          </cell>
          <cell r="G5" t="str">
            <v>Quarter</v>
          </cell>
          <cell r="J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V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V5" t="str">
            <v>Quarter</v>
          </cell>
        </row>
        <row r="6">
          <cell r="B6">
            <v>3</v>
          </cell>
          <cell r="C6">
            <v>3</v>
          </cell>
          <cell r="D6">
            <v>3</v>
          </cell>
          <cell r="E6">
            <v>3</v>
          </cell>
          <cell r="G6">
            <v>3</v>
          </cell>
          <cell r="J6">
            <v>3</v>
          </cell>
          <cell r="L6">
            <v>3</v>
          </cell>
          <cell r="M6">
            <v>3</v>
          </cell>
          <cell r="N6">
            <v>3</v>
          </cell>
          <cell r="O6">
            <v>3</v>
          </cell>
          <cell r="P6">
            <v>3</v>
          </cell>
          <cell r="Q6">
            <v>3</v>
          </cell>
          <cell r="R6">
            <v>3</v>
          </cell>
          <cell r="S6">
            <v>3</v>
          </cell>
          <cell r="T6">
            <v>3</v>
          </cell>
          <cell r="V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V6">
            <v>3</v>
          </cell>
        </row>
        <row r="7">
          <cell r="B7">
            <v>34578</v>
          </cell>
          <cell r="C7">
            <v>34578</v>
          </cell>
          <cell r="D7">
            <v>27273</v>
          </cell>
          <cell r="E7">
            <v>34578</v>
          </cell>
          <cell r="G7">
            <v>27273</v>
          </cell>
          <cell r="J7">
            <v>27273</v>
          </cell>
          <cell r="L7">
            <v>34578</v>
          </cell>
          <cell r="M7">
            <v>27273</v>
          </cell>
          <cell r="N7">
            <v>27273</v>
          </cell>
          <cell r="O7">
            <v>27273</v>
          </cell>
          <cell r="P7">
            <v>27273</v>
          </cell>
          <cell r="Q7">
            <v>27273</v>
          </cell>
          <cell r="R7">
            <v>27273</v>
          </cell>
          <cell r="S7">
            <v>27273</v>
          </cell>
          <cell r="T7">
            <v>27273</v>
          </cell>
          <cell r="V7">
            <v>27273</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V7">
            <v>27364</v>
          </cell>
        </row>
        <row r="8">
          <cell r="B8">
            <v>43070</v>
          </cell>
          <cell r="C8">
            <v>43070</v>
          </cell>
          <cell r="D8">
            <v>43070</v>
          </cell>
          <cell r="E8">
            <v>43070</v>
          </cell>
          <cell r="G8">
            <v>43070</v>
          </cell>
          <cell r="J8">
            <v>43070</v>
          </cell>
          <cell r="L8">
            <v>43070</v>
          </cell>
          <cell r="M8">
            <v>43070</v>
          </cell>
          <cell r="N8">
            <v>43070</v>
          </cell>
          <cell r="O8">
            <v>43070</v>
          </cell>
          <cell r="P8">
            <v>43070</v>
          </cell>
          <cell r="Q8">
            <v>43070</v>
          </cell>
          <cell r="R8">
            <v>43070</v>
          </cell>
          <cell r="S8">
            <v>43070</v>
          </cell>
          <cell r="T8">
            <v>43070</v>
          </cell>
          <cell r="V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V8">
            <v>42979</v>
          </cell>
        </row>
        <row r="9">
          <cell r="B9">
            <v>94</v>
          </cell>
          <cell r="C9">
            <v>94</v>
          </cell>
          <cell r="D9">
            <v>174</v>
          </cell>
          <cell r="E9">
            <v>94</v>
          </cell>
          <cell r="G9">
            <v>174</v>
          </cell>
          <cell r="J9">
            <v>174</v>
          </cell>
          <cell r="L9">
            <v>94</v>
          </cell>
          <cell r="M9">
            <v>174</v>
          </cell>
          <cell r="N9">
            <v>174</v>
          </cell>
          <cell r="O9">
            <v>174</v>
          </cell>
          <cell r="P9">
            <v>174</v>
          </cell>
          <cell r="Q9">
            <v>174</v>
          </cell>
          <cell r="R9">
            <v>174</v>
          </cell>
          <cell r="S9">
            <v>174</v>
          </cell>
          <cell r="T9">
            <v>174</v>
          </cell>
          <cell r="V9">
            <v>174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V9">
            <v>172</v>
          </cell>
        </row>
        <row r="10">
          <cell r="B10" t="str">
            <v>A85231770X</v>
          </cell>
          <cell r="C10" t="str">
            <v>A85231771A</v>
          </cell>
          <cell r="D10" t="str">
            <v>A2716269L</v>
          </cell>
          <cell r="E10" t="str">
            <v>A85231772C</v>
          </cell>
          <cell r="G10" t="str">
            <v>A2716270W</v>
          </cell>
          <cell r="J10" t="str">
            <v>A2716271X</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V10" t="str">
            <v>A2323348A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V10" t="str">
            <v>A2323349C</v>
          </cell>
        </row>
        <row r="15">
          <cell r="BZ15">
            <v>0.2</v>
          </cell>
        </row>
        <row r="16">
          <cell r="BZ16">
            <v>-0.2</v>
          </cell>
        </row>
        <row r="17">
          <cell r="BZ17">
            <v>0.3</v>
          </cell>
        </row>
        <row r="18">
          <cell r="BZ18">
            <v>-1.1000000000000001</v>
          </cell>
        </row>
        <row r="19">
          <cell r="BZ19">
            <v>-0.7</v>
          </cell>
        </row>
        <row r="20">
          <cell r="BZ20">
            <v>1.1000000000000001</v>
          </cell>
        </row>
        <row r="21">
          <cell r="BZ21">
            <v>2.8</v>
          </cell>
        </row>
        <row r="22">
          <cell r="BZ22">
            <v>1.9</v>
          </cell>
        </row>
        <row r="23">
          <cell r="BZ23">
            <v>0.8</v>
          </cell>
        </row>
        <row r="24">
          <cell r="BZ24">
            <v>1.8</v>
          </cell>
        </row>
        <row r="25">
          <cell r="BZ25">
            <v>2.2999999999999998</v>
          </cell>
        </row>
        <row r="26">
          <cell r="BZ26">
            <v>-1.3</v>
          </cell>
        </row>
        <row r="27">
          <cell r="BZ27">
            <v>4.0999999999999996</v>
          </cell>
        </row>
        <row r="28">
          <cell r="BZ28">
            <v>2.2000000000000002</v>
          </cell>
        </row>
        <row r="29">
          <cell r="BZ29">
            <v>-0.2</v>
          </cell>
        </row>
        <row r="30">
          <cell r="BZ30">
            <v>2.5</v>
          </cell>
        </row>
        <row r="31">
          <cell r="BZ31">
            <v>0.6</v>
          </cell>
        </row>
        <row r="32">
          <cell r="BZ32">
            <v>2.8</v>
          </cell>
        </row>
        <row r="33">
          <cell r="BZ33">
            <v>0.8</v>
          </cell>
        </row>
        <row r="34">
          <cell r="BZ34">
            <v>1.6</v>
          </cell>
        </row>
        <row r="35">
          <cell r="BZ35">
            <v>-0.3</v>
          </cell>
        </row>
        <row r="36">
          <cell r="BZ36">
            <v>0.2</v>
          </cell>
        </row>
        <row r="37">
          <cell r="BZ37">
            <v>-0.3</v>
          </cell>
        </row>
        <row r="38">
          <cell r="BZ38">
            <v>1.4</v>
          </cell>
        </row>
        <row r="39">
          <cell r="BZ39">
            <v>2.8</v>
          </cell>
        </row>
        <row r="40">
          <cell r="BZ40">
            <v>0.7</v>
          </cell>
        </row>
        <row r="41">
          <cell r="BZ41">
            <v>3.9</v>
          </cell>
        </row>
        <row r="42">
          <cell r="BZ42">
            <v>-0.1</v>
          </cell>
        </row>
        <row r="43">
          <cell r="BZ43">
            <v>1.9</v>
          </cell>
        </row>
        <row r="44">
          <cell r="BZ44">
            <v>0.9</v>
          </cell>
        </row>
        <row r="45">
          <cell r="BZ45">
            <v>-0.9</v>
          </cell>
        </row>
        <row r="46">
          <cell r="BZ46">
            <v>3.8</v>
          </cell>
        </row>
        <row r="47">
          <cell r="BZ47">
            <v>1.3</v>
          </cell>
        </row>
        <row r="48">
          <cell r="BZ48">
            <v>3.7</v>
          </cell>
        </row>
        <row r="49">
          <cell r="BZ49">
            <v>-0.7</v>
          </cell>
        </row>
        <row r="50">
          <cell r="BZ50">
            <v>2</v>
          </cell>
        </row>
        <row r="51">
          <cell r="BZ51">
            <v>1.7</v>
          </cell>
        </row>
        <row r="52">
          <cell r="BZ52">
            <v>2.2000000000000002</v>
          </cell>
        </row>
        <row r="53">
          <cell r="BZ53">
            <v>2</v>
          </cell>
        </row>
        <row r="54">
          <cell r="BZ54">
            <v>1.8</v>
          </cell>
        </row>
        <row r="55">
          <cell r="BZ55">
            <v>-0.5</v>
          </cell>
        </row>
        <row r="56">
          <cell r="BZ56">
            <v>2.1</v>
          </cell>
        </row>
        <row r="57">
          <cell r="BZ57">
            <v>-0.3</v>
          </cell>
        </row>
        <row r="58">
          <cell r="BZ58">
            <v>0.5</v>
          </cell>
        </row>
        <row r="59">
          <cell r="BZ59">
            <v>3.3</v>
          </cell>
        </row>
        <row r="60">
          <cell r="BZ60">
            <v>-0.2</v>
          </cell>
        </row>
        <row r="61">
          <cell r="BZ61">
            <v>-1.1000000000000001</v>
          </cell>
        </row>
        <row r="62">
          <cell r="BZ62">
            <v>2.2000000000000002</v>
          </cell>
        </row>
        <row r="63">
          <cell r="BZ63">
            <v>-0.5</v>
          </cell>
        </row>
        <row r="64">
          <cell r="BZ64">
            <v>1</v>
          </cell>
        </row>
        <row r="65">
          <cell r="BZ65">
            <v>2.6</v>
          </cell>
        </row>
        <row r="66">
          <cell r="BZ66">
            <v>0.2</v>
          </cell>
        </row>
        <row r="67">
          <cell r="BZ67">
            <v>1</v>
          </cell>
        </row>
        <row r="68">
          <cell r="BZ68">
            <v>2.5</v>
          </cell>
        </row>
        <row r="69">
          <cell r="BZ69">
            <v>0</v>
          </cell>
        </row>
        <row r="70">
          <cell r="BZ70">
            <v>-2</v>
          </cell>
        </row>
        <row r="71">
          <cell r="D71">
            <v>1124</v>
          </cell>
          <cell r="G71">
            <v>5291</v>
          </cell>
          <cell r="J71">
            <v>2684</v>
          </cell>
          <cell r="M71">
            <v>4217</v>
          </cell>
          <cell r="N71">
            <v>2689</v>
          </cell>
          <cell r="O71">
            <v>7786</v>
          </cell>
          <cell r="P71">
            <v>5803</v>
          </cell>
          <cell r="Q71">
            <v>4956</v>
          </cell>
          <cell r="R71">
            <v>779</v>
          </cell>
          <cell r="S71">
            <v>2907</v>
          </cell>
          <cell r="T71">
            <v>10323</v>
          </cell>
          <cell r="V71">
            <v>10810</v>
          </cell>
          <cell r="BZ71">
            <v>1.2</v>
          </cell>
        </row>
        <row r="72">
          <cell r="D72">
            <v>1100</v>
          </cell>
          <cell r="G72">
            <v>5219</v>
          </cell>
          <cell r="J72">
            <v>2622</v>
          </cell>
          <cell r="M72">
            <v>4120</v>
          </cell>
          <cell r="N72">
            <v>2627</v>
          </cell>
          <cell r="O72">
            <v>7864</v>
          </cell>
          <cell r="P72">
            <v>6169</v>
          </cell>
          <cell r="Q72">
            <v>5291</v>
          </cell>
          <cell r="R72">
            <v>844</v>
          </cell>
          <cell r="S72">
            <v>2873</v>
          </cell>
          <cell r="T72">
            <v>10457</v>
          </cell>
          <cell r="V72">
            <v>11943</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V72">
            <v>0</v>
          </cell>
        </row>
        <row r="73">
          <cell r="D73">
            <v>999</v>
          </cell>
          <cell r="G73">
            <v>5207</v>
          </cell>
          <cell r="J73">
            <v>2580</v>
          </cell>
          <cell r="M73">
            <v>4053</v>
          </cell>
          <cell r="N73">
            <v>2584</v>
          </cell>
          <cell r="O73">
            <v>8025</v>
          </cell>
          <cell r="P73">
            <v>6219</v>
          </cell>
          <cell r="Q73">
            <v>5297</v>
          </cell>
          <cell r="R73">
            <v>839</v>
          </cell>
          <cell r="S73">
            <v>2815</v>
          </cell>
          <cell r="T73">
            <v>10576</v>
          </cell>
          <cell r="V73">
            <v>11024</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V73">
            <v>0</v>
          </cell>
        </row>
        <row r="74">
          <cell r="D74">
            <v>1022</v>
          </cell>
          <cell r="G74">
            <v>5177</v>
          </cell>
          <cell r="J74">
            <v>2568</v>
          </cell>
          <cell r="M74">
            <v>4035</v>
          </cell>
          <cell r="N74">
            <v>2573</v>
          </cell>
          <cell r="O74">
            <v>8307</v>
          </cell>
          <cell r="P74">
            <v>5781</v>
          </cell>
          <cell r="Q74">
            <v>4738</v>
          </cell>
          <cell r="R74">
            <v>874</v>
          </cell>
          <cell r="S74">
            <v>2876</v>
          </cell>
          <cell r="T74">
            <v>10706</v>
          </cell>
          <cell r="V74">
            <v>10828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V74">
            <v>0</v>
          </cell>
        </row>
        <row r="75">
          <cell r="D75">
            <v>1058</v>
          </cell>
          <cell r="G75">
            <v>5202</v>
          </cell>
          <cell r="J75">
            <v>2592</v>
          </cell>
          <cell r="M75">
            <v>4072</v>
          </cell>
          <cell r="N75">
            <v>2596</v>
          </cell>
          <cell r="O75">
            <v>8436</v>
          </cell>
          <cell r="P75">
            <v>6303</v>
          </cell>
          <cell r="Q75">
            <v>5177</v>
          </cell>
          <cell r="R75">
            <v>861</v>
          </cell>
          <cell r="S75">
            <v>2949</v>
          </cell>
          <cell r="T75">
            <v>10804</v>
          </cell>
          <cell r="V75">
            <v>10965</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V75">
            <v>0</v>
          </cell>
        </row>
        <row r="76">
          <cell r="D76">
            <v>1019</v>
          </cell>
          <cell r="G76">
            <v>5145</v>
          </cell>
          <cell r="J76">
            <v>2567</v>
          </cell>
          <cell r="M76">
            <v>4033</v>
          </cell>
          <cell r="N76">
            <v>2571</v>
          </cell>
          <cell r="O76">
            <v>8445</v>
          </cell>
          <cell r="P76">
            <v>6535</v>
          </cell>
          <cell r="Q76">
            <v>5430</v>
          </cell>
          <cell r="R76">
            <v>872</v>
          </cell>
          <cell r="S76">
            <v>2994</v>
          </cell>
          <cell r="T76">
            <v>10917</v>
          </cell>
          <cell r="V76">
            <v>11342</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V76">
            <v>0</v>
          </cell>
        </row>
        <row r="77">
          <cell r="D77">
            <v>946</v>
          </cell>
          <cell r="G77">
            <v>5186</v>
          </cell>
          <cell r="J77">
            <v>2578</v>
          </cell>
          <cell r="M77">
            <v>4050</v>
          </cell>
          <cell r="N77">
            <v>2582</v>
          </cell>
          <cell r="O77">
            <v>8417</v>
          </cell>
          <cell r="P77">
            <v>6540</v>
          </cell>
          <cell r="Q77">
            <v>5388</v>
          </cell>
          <cell r="R77">
            <v>898</v>
          </cell>
          <cell r="S77">
            <v>2952</v>
          </cell>
          <cell r="T77">
            <v>11026</v>
          </cell>
          <cell r="V77">
            <v>11044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V77">
            <v>0</v>
          </cell>
        </row>
        <row r="78">
          <cell r="D78">
            <v>981</v>
          </cell>
          <cell r="G78">
            <v>5198</v>
          </cell>
          <cell r="J78">
            <v>2590</v>
          </cell>
          <cell r="M78">
            <v>4069</v>
          </cell>
          <cell r="N78">
            <v>2595</v>
          </cell>
          <cell r="O78">
            <v>8390</v>
          </cell>
          <cell r="P78">
            <v>6025</v>
          </cell>
          <cell r="Q78">
            <v>4902</v>
          </cell>
          <cell r="R78">
            <v>907</v>
          </cell>
          <cell r="S78">
            <v>2930</v>
          </cell>
          <cell r="T78">
            <v>11149</v>
          </cell>
          <cell r="V78">
            <v>11078</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V78">
            <v>0</v>
          </cell>
        </row>
        <row r="79">
          <cell r="D79">
            <v>1017</v>
          </cell>
          <cell r="G79">
            <v>5301</v>
          </cell>
          <cell r="J79">
            <v>2640</v>
          </cell>
          <cell r="M79">
            <v>4148</v>
          </cell>
          <cell r="N79">
            <v>2645</v>
          </cell>
          <cell r="O79">
            <v>8431</v>
          </cell>
          <cell r="P79">
            <v>6589</v>
          </cell>
          <cell r="Q79">
            <v>5384</v>
          </cell>
          <cell r="R79">
            <v>888</v>
          </cell>
          <cell r="S79">
            <v>2901</v>
          </cell>
          <cell r="T79">
            <v>11293</v>
          </cell>
          <cell r="V79">
            <v>11787</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V79">
            <v>0</v>
          </cell>
        </row>
        <row r="80">
          <cell r="D80">
            <v>1068</v>
          </cell>
          <cell r="G80">
            <v>5221</v>
          </cell>
          <cell r="J80">
            <v>2598</v>
          </cell>
          <cell r="M80">
            <v>4081</v>
          </cell>
          <cell r="N80">
            <v>2602</v>
          </cell>
          <cell r="O80">
            <v>8408</v>
          </cell>
          <cell r="P80">
            <v>6768</v>
          </cell>
          <cell r="Q80">
            <v>5579</v>
          </cell>
          <cell r="R80">
            <v>911</v>
          </cell>
          <cell r="S80">
            <v>2909</v>
          </cell>
          <cell r="T80">
            <v>11458</v>
          </cell>
          <cell r="V80">
            <v>11884</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V80">
            <v>0</v>
          </cell>
        </row>
        <row r="81">
          <cell r="D81">
            <v>1035</v>
          </cell>
          <cell r="G81">
            <v>5257</v>
          </cell>
          <cell r="J81">
            <v>2596</v>
          </cell>
          <cell r="M81">
            <v>4078</v>
          </cell>
          <cell r="N81">
            <v>2600</v>
          </cell>
          <cell r="O81">
            <v>8445</v>
          </cell>
          <cell r="P81">
            <v>6735</v>
          </cell>
          <cell r="Q81">
            <v>5516</v>
          </cell>
          <cell r="R81">
            <v>907</v>
          </cell>
          <cell r="S81">
            <v>2856</v>
          </cell>
          <cell r="T81">
            <v>11623</v>
          </cell>
          <cell r="V81">
            <v>11629</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V81">
            <v>0</v>
          </cell>
        </row>
        <row r="82">
          <cell r="D82">
            <v>1066</v>
          </cell>
          <cell r="G82">
            <v>5266</v>
          </cell>
          <cell r="J82">
            <v>2598</v>
          </cell>
          <cell r="M82">
            <v>4081</v>
          </cell>
          <cell r="N82">
            <v>2602</v>
          </cell>
          <cell r="O82">
            <v>8500</v>
          </cell>
          <cell r="P82">
            <v>6219</v>
          </cell>
          <cell r="Q82">
            <v>5010</v>
          </cell>
          <cell r="R82">
            <v>902</v>
          </cell>
          <cell r="S82">
            <v>2890</v>
          </cell>
          <cell r="T82">
            <v>11781</v>
          </cell>
          <cell r="V82">
            <v>11422</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V82">
            <v>0</v>
          </cell>
        </row>
        <row r="83">
          <cell r="D83">
            <v>1090</v>
          </cell>
          <cell r="G83">
            <v>5360</v>
          </cell>
          <cell r="J83">
            <v>2649</v>
          </cell>
          <cell r="M83">
            <v>4162</v>
          </cell>
          <cell r="N83">
            <v>2654</v>
          </cell>
          <cell r="O83">
            <v>8556</v>
          </cell>
          <cell r="P83">
            <v>6876</v>
          </cell>
          <cell r="Q83">
            <v>5592</v>
          </cell>
          <cell r="R83">
            <v>883</v>
          </cell>
          <cell r="S83">
            <v>2908</v>
          </cell>
          <cell r="T83">
            <v>11950</v>
          </cell>
          <cell r="V83">
            <v>11663</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V83">
            <v>0</v>
          </cell>
        </row>
        <row r="84">
          <cell r="D84">
            <v>1124</v>
          </cell>
          <cell r="G84">
            <v>5267</v>
          </cell>
          <cell r="J84">
            <v>2602</v>
          </cell>
          <cell r="M84">
            <v>4087</v>
          </cell>
          <cell r="N84">
            <v>2606</v>
          </cell>
          <cell r="O84">
            <v>8547</v>
          </cell>
          <cell r="P84">
            <v>7163</v>
          </cell>
          <cell r="Q84">
            <v>5868</v>
          </cell>
          <cell r="R84">
            <v>939</v>
          </cell>
          <cell r="S84">
            <v>2907</v>
          </cell>
          <cell r="T84">
            <v>12115</v>
          </cell>
          <cell r="V84">
            <v>12111</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V84">
            <v>0</v>
          </cell>
        </row>
        <row r="85">
          <cell r="D85">
            <v>1098</v>
          </cell>
          <cell r="G85">
            <v>5355</v>
          </cell>
          <cell r="J85">
            <v>2640</v>
          </cell>
          <cell r="M85">
            <v>4147</v>
          </cell>
          <cell r="N85">
            <v>2644</v>
          </cell>
          <cell r="O85">
            <v>8597</v>
          </cell>
          <cell r="P85">
            <v>7191</v>
          </cell>
          <cell r="Q85">
            <v>5854</v>
          </cell>
          <cell r="R85">
            <v>935</v>
          </cell>
          <cell r="S85">
            <v>2846</v>
          </cell>
          <cell r="T85">
            <v>12273</v>
          </cell>
          <cell r="V85">
            <v>11377</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V85">
            <v>0</v>
          </cell>
        </row>
        <row r="86">
          <cell r="D86">
            <v>1133</v>
          </cell>
          <cell r="G86">
            <v>5321</v>
          </cell>
          <cell r="J86">
            <v>2618</v>
          </cell>
          <cell r="M86">
            <v>4113</v>
          </cell>
          <cell r="N86">
            <v>2622</v>
          </cell>
          <cell r="O86">
            <v>8643</v>
          </cell>
          <cell r="P86">
            <v>7243</v>
          </cell>
          <cell r="Q86">
            <v>5808</v>
          </cell>
          <cell r="R86">
            <v>961</v>
          </cell>
          <cell r="S86">
            <v>2900</v>
          </cell>
          <cell r="T86">
            <v>12428</v>
          </cell>
          <cell r="V86">
            <v>11467</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V86">
            <v>0</v>
          </cell>
        </row>
        <row r="87">
          <cell r="D87">
            <v>1173</v>
          </cell>
          <cell r="G87">
            <v>5404</v>
          </cell>
          <cell r="J87">
            <v>2667</v>
          </cell>
          <cell r="M87">
            <v>4189</v>
          </cell>
          <cell r="N87">
            <v>2671</v>
          </cell>
          <cell r="O87">
            <v>8837</v>
          </cell>
          <cell r="P87">
            <v>7722</v>
          </cell>
          <cell r="Q87">
            <v>6180</v>
          </cell>
          <cell r="R87">
            <v>937</v>
          </cell>
          <cell r="S87">
            <v>2932</v>
          </cell>
          <cell r="T87">
            <v>12582</v>
          </cell>
          <cell r="V87">
            <v>11963</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V87">
            <v>0</v>
          </cell>
        </row>
        <row r="88">
          <cell r="D88">
            <v>1214</v>
          </cell>
          <cell r="G88">
            <v>5414</v>
          </cell>
          <cell r="J88">
            <v>2669</v>
          </cell>
          <cell r="M88">
            <v>4193</v>
          </cell>
          <cell r="N88">
            <v>2674</v>
          </cell>
          <cell r="O88">
            <v>8777</v>
          </cell>
          <cell r="P88">
            <v>7703</v>
          </cell>
          <cell r="Q88">
            <v>6206</v>
          </cell>
          <cell r="R88">
            <v>977</v>
          </cell>
          <cell r="S88">
            <v>2998</v>
          </cell>
          <cell r="T88">
            <v>12758</v>
          </cell>
          <cell r="V88">
            <v>12411</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V88">
            <v>0</v>
          </cell>
        </row>
        <row r="89">
          <cell r="D89">
            <v>1191</v>
          </cell>
          <cell r="G89">
            <v>5632</v>
          </cell>
          <cell r="J89">
            <v>2779</v>
          </cell>
          <cell r="M89">
            <v>4366</v>
          </cell>
          <cell r="N89">
            <v>2784</v>
          </cell>
          <cell r="O89">
            <v>8768</v>
          </cell>
          <cell r="P89">
            <v>7699</v>
          </cell>
          <cell r="Q89">
            <v>6230</v>
          </cell>
          <cell r="R89">
            <v>969</v>
          </cell>
          <cell r="S89">
            <v>2961</v>
          </cell>
          <cell r="T89">
            <v>12920</v>
          </cell>
          <cell r="V89">
            <v>11736</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V89">
            <v>0</v>
          </cell>
        </row>
        <row r="90">
          <cell r="D90">
            <v>1228</v>
          </cell>
          <cell r="G90">
            <v>5695</v>
          </cell>
          <cell r="J90">
            <v>2826</v>
          </cell>
          <cell r="M90">
            <v>4439</v>
          </cell>
          <cell r="N90">
            <v>2830</v>
          </cell>
          <cell r="O90">
            <v>8883</v>
          </cell>
          <cell r="P90">
            <v>7666</v>
          </cell>
          <cell r="Q90">
            <v>6090</v>
          </cell>
          <cell r="R90">
            <v>981</v>
          </cell>
          <cell r="S90">
            <v>2933</v>
          </cell>
          <cell r="T90">
            <v>13085</v>
          </cell>
          <cell r="V90">
            <v>11863</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V90">
            <v>0</v>
          </cell>
        </row>
        <row r="91">
          <cell r="D91">
            <v>1256</v>
          </cell>
          <cell r="G91">
            <v>5772</v>
          </cell>
          <cell r="J91">
            <v>2854</v>
          </cell>
          <cell r="M91">
            <v>4484</v>
          </cell>
          <cell r="N91">
            <v>2859</v>
          </cell>
          <cell r="O91">
            <v>8809</v>
          </cell>
          <cell r="P91">
            <v>8524</v>
          </cell>
          <cell r="Q91">
            <v>6351</v>
          </cell>
          <cell r="R91">
            <v>958</v>
          </cell>
          <cell r="S91">
            <v>2917</v>
          </cell>
          <cell r="T91">
            <v>13246</v>
          </cell>
          <cell r="V91">
            <v>12061</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V91">
            <v>0</v>
          </cell>
        </row>
        <row r="92">
          <cell r="D92">
            <v>1315</v>
          </cell>
          <cell r="G92">
            <v>5864</v>
          </cell>
          <cell r="J92">
            <v>2820</v>
          </cell>
          <cell r="M92">
            <v>4430</v>
          </cell>
          <cell r="N92">
            <v>2824</v>
          </cell>
          <cell r="O92">
            <v>8653</v>
          </cell>
          <cell r="P92">
            <v>8740</v>
          </cell>
          <cell r="Q92">
            <v>6387</v>
          </cell>
          <cell r="R92">
            <v>993</v>
          </cell>
          <cell r="S92">
            <v>3007</v>
          </cell>
          <cell r="T92">
            <v>13422</v>
          </cell>
          <cell r="V92">
            <v>12932</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V92">
            <v>0</v>
          </cell>
        </row>
        <row r="93">
          <cell r="D93">
            <v>1280</v>
          </cell>
          <cell r="G93">
            <v>6049</v>
          </cell>
          <cell r="J93">
            <v>2876</v>
          </cell>
          <cell r="M93">
            <v>4518</v>
          </cell>
          <cell r="N93">
            <v>2881</v>
          </cell>
          <cell r="O93">
            <v>8597</v>
          </cell>
          <cell r="P93">
            <v>8357</v>
          </cell>
          <cell r="Q93">
            <v>6298</v>
          </cell>
          <cell r="R93">
            <v>1021</v>
          </cell>
          <cell r="S93">
            <v>3057</v>
          </cell>
          <cell r="T93">
            <v>13605</v>
          </cell>
          <cell r="V93">
            <v>11793</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V93">
            <v>0</v>
          </cell>
        </row>
        <row r="94">
          <cell r="D94">
            <v>1315</v>
          </cell>
          <cell r="G94">
            <v>5951</v>
          </cell>
          <cell r="J94">
            <v>3001</v>
          </cell>
          <cell r="M94">
            <v>4714</v>
          </cell>
          <cell r="N94">
            <v>3006</v>
          </cell>
          <cell r="O94">
            <v>8828</v>
          </cell>
          <cell r="P94">
            <v>8000</v>
          </cell>
          <cell r="Q94">
            <v>6259</v>
          </cell>
          <cell r="R94">
            <v>995</v>
          </cell>
          <cell r="S94">
            <v>3088</v>
          </cell>
          <cell r="T94">
            <v>13788</v>
          </cell>
          <cell r="V94">
            <v>11341</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V94">
            <v>0</v>
          </cell>
        </row>
        <row r="95">
          <cell r="D95">
            <v>1384</v>
          </cell>
          <cell r="G95">
            <v>5835</v>
          </cell>
          <cell r="J95">
            <v>2996</v>
          </cell>
          <cell r="M95">
            <v>4707</v>
          </cell>
          <cell r="N95">
            <v>3001</v>
          </cell>
          <cell r="O95">
            <v>8939</v>
          </cell>
          <cell r="P95">
            <v>9052</v>
          </cell>
          <cell r="Q95">
            <v>6559</v>
          </cell>
          <cell r="R95">
            <v>1002</v>
          </cell>
          <cell r="S95">
            <v>3123</v>
          </cell>
          <cell r="T95">
            <v>13963</v>
          </cell>
          <cell r="V95">
            <v>12396</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V95">
            <v>0</v>
          </cell>
        </row>
        <row r="96">
          <cell r="D96">
            <v>1456</v>
          </cell>
          <cell r="G96">
            <v>6105</v>
          </cell>
          <cell r="J96">
            <v>3047</v>
          </cell>
          <cell r="M96">
            <v>4786</v>
          </cell>
          <cell r="N96">
            <v>3052</v>
          </cell>
          <cell r="O96">
            <v>9119</v>
          </cell>
          <cell r="P96">
            <v>9149</v>
          </cell>
          <cell r="Q96">
            <v>6455</v>
          </cell>
          <cell r="R96">
            <v>1028</v>
          </cell>
          <cell r="S96">
            <v>3119</v>
          </cell>
          <cell r="T96">
            <v>14153</v>
          </cell>
          <cell r="V96">
            <v>12699</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V96">
            <v>0</v>
          </cell>
        </row>
        <row r="97">
          <cell r="D97">
            <v>1410</v>
          </cell>
          <cell r="G97">
            <v>6512</v>
          </cell>
          <cell r="J97">
            <v>3164</v>
          </cell>
          <cell r="M97">
            <v>4970</v>
          </cell>
          <cell r="N97">
            <v>3169</v>
          </cell>
          <cell r="O97">
            <v>9105</v>
          </cell>
          <cell r="P97">
            <v>8469</v>
          </cell>
          <cell r="Q97">
            <v>6604</v>
          </cell>
          <cell r="R97">
            <v>1025</v>
          </cell>
          <cell r="S97">
            <v>3071</v>
          </cell>
          <cell r="T97">
            <v>14353</v>
          </cell>
          <cell r="V97">
            <v>12264</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V97">
            <v>0</v>
          </cell>
        </row>
        <row r="98">
          <cell r="D98">
            <v>1467</v>
          </cell>
          <cell r="G98">
            <v>6540</v>
          </cell>
          <cell r="J98">
            <v>3205</v>
          </cell>
          <cell r="M98">
            <v>5035</v>
          </cell>
          <cell r="N98">
            <v>3210</v>
          </cell>
          <cell r="O98">
            <v>9183</v>
          </cell>
          <cell r="P98">
            <v>8360</v>
          </cell>
          <cell r="Q98">
            <v>6339</v>
          </cell>
          <cell r="R98">
            <v>1039</v>
          </cell>
          <cell r="S98">
            <v>3121</v>
          </cell>
          <cell r="T98">
            <v>14536</v>
          </cell>
          <cell r="V98">
            <v>12020</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V98">
            <v>0</v>
          </cell>
        </row>
        <row r="99">
          <cell r="D99">
            <v>1534</v>
          </cell>
          <cell r="G99">
            <v>6348</v>
          </cell>
          <cell r="J99">
            <v>3295</v>
          </cell>
          <cell r="M99">
            <v>5176</v>
          </cell>
          <cell r="N99">
            <v>3301</v>
          </cell>
          <cell r="O99">
            <v>9557</v>
          </cell>
          <cell r="P99">
            <v>9133</v>
          </cell>
          <cell r="Q99">
            <v>6577</v>
          </cell>
          <cell r="R99">
            <v>1074</v>
          </cell>
          <cell r="S99">
            <v>3154</v>
          </cell>
          <cell r="T99">
            <v>14740</v>
          </cell>
          <cell r="V99">
            <v>12415</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V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V100">
            <v>13818</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V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V101">
            <v>12641</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V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V102">
            <v>12676</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V102">
            <v>0</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V103">
            <v>12189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V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V104">
            <v>12899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V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V105">
            <v>11393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V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V106">
            <v>11720</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V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V107">
            <v>12399</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V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V108">
            <v>13364</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V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V109">
            <v>12821</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V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V110">
            <v>12727</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V110">
            <v>0</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V111">
            <v>13661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V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V112">
            <v>14397</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V113">
            <v>13645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V114">
            <v>13696</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V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V115">
            <v>14431</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V115">
            <v>0</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V116">
            <v>14819</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V117">
            <v>13743</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V117">
            <v>0</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V118">
            <v>12865</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V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V119">
            <v>13527</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V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V120">
            <v>14223</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V120">
            <v>0</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V121">
            <v>13433</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V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V122">
            <v>13690</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V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V123">
            <v>14444</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V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V124">
            <v>14642</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V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V125">
            <v>14330</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V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V126">
            <v>14392</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V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V127">
            <v>15197</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V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V128">
            <v>15686</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V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V129">
            <v>15355</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V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V130">
            <v>15756</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V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V131">
            <v>16205</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V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V132">
            <v>16559</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V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V133">
            <v>15493</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V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V134">
            <v>15509</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V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V135">
            <v>15500</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V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V136">
            <v>16465</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V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V137">
            <v>15271</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V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V138">
            <v>14933</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V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V139">
            <v>15586</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V139">
            <v>0</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V140">
            <v>16077</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V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V141">
            <v>15138</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V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V142">
            <v>15337</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V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V143">
            <v>15914</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V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V144">
            <v>16575</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V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V145">
            <v>15636</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V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V146">
            <v>15828</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V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V147">
            <v>16268</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V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V148">
            <v>17255</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V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V149">
            <v>16478</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V149">
            <v>0</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V150">
            <v>16940</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V150">
            <v>0</v>
          </cell>
        </row>
        <row r="151">
          <cell r="B151">
            <v>1949</v>
          </cell>
          <cell r="C151">
            <v>2359</v>
          </cell>
          <cell r="D151">
            <v>4262</v>
          </cell>
          <cell r="E151">
            <v>7328</v>
          </cell>
          <cell r="G151">
            <v>14004</v>
          </cell>
          <cell r="J151">
            <v>6371</v>
          </cell>
          <cell r="L151">
            <v>10848</v>
          </cell>
          <cell r="M151">
            <v>10421</v>
          </cell>
          <cell r="N151">
            <v>6737</v>
          </cell>
          <cell r="O151">
            <v>14031</v>
          </cell>
          <cell r="P151">
            <v>12622</v>
          </cell>
          <cell r="Q151">
            <v>11911</v>
          </cell>
          <cell r="R151">
            <v>1649</v>
          </cell>
          <cell r="S151">
            <v>4471</v>
          </cell>
          <cell r="T151">
            <v>22060</v>
          </cell>
          <cell r="V151">
            <v>18198</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V151">
            <v>0</v>
          </cell>
        </row>
        <row r="152">
          <cell r="B152">
            <v>2015</v>
          </cell>
          <cell r="C152">
            <v>2484</v>
          </cell>
          <cell r="D152">
            <v>4403</v>
          </cell>
          <cell r="E152">
            <v>7366</v>
          </cell>
          <cell r="G152">
            <v>13818</v>
          </cell>
          <cell r="J152">
            <v>6062</v>
          </cell>
          <cell r="L152">
            <v>10270</v>
          </cell>
          <cell r="M152">
            <v>10150</v>
          </cell>
          <cell r="N152">
            <v>6495</v>
          </cell>
          <cell r="O152">
            <v>13345</v>
          </cell>
          <cell r="P152">
            <v>12640</v>
          </cell>
          <cell r="Q152">
            <v>10944</v>
          </cell>
          <cell r="R152">
            <v>1696</v>
          </cell>
          <cell r="S152">
            <v>4622</v>
          </cell>
          <cell r="T152">
            <v>22262</v>
          </cell>
          <cell r="V152">
            <v>18793</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V152">
            <v>0</v>
          </cell>
        </row>
        <row r="153">
          <cell r="B153">
            <v>2010</v>
          </cell>
          <cell r="C153">
            <v>2241</v>
          </cell>
          <cell r="D153">
            <v>4248</v>
          </cell>
          <cell r="E153">
            <v>7354</v>
          </cell>
          <cell r="G153">
            <v>13682</v>
          </cell>
          <cell r="J153">
            <v>6497</v>
          </cell>
          <cell r="L153">
            <v>10922</v>
          </cell>
          <cell r="M153">
            <v>10986</v>
          </cell>
          <cell r="N153">
            <v>6986</v>
          </cell>
          <cell r="O153">
            <v>13582</v>
          </cell>
          <cell r="P153">
            <v>12681</v>
          </cell>
          <cell r="Q153">
            <v>10965</v>
          </cell>
          <cell r="R153">
            <v>1698</v>
          </cell>
          <cell r="S153">
            <v>4602</v>
          </cell>
          <cell r="T153">
            <v>22408</v>
          </cell>
          <cell r="V153">
            <v>17720</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V153">
            <v>0</v>
          </cell>
        </row>
        <row r="154">
          <cell r="B154">
            <v>2163</v>
          </cell>
          <cell r="C154">
            <v>2410</v>
          </cell>
          <cell r="D154">
            <v>4534</v>
          </cell>
          <cell r="E154">
            <v>7389</v>
          </cell>
          <cell r="G154">
            <v>13817</v>
          </cell>
          <cell r="J154">
            <v>6421</v>
          </cell>
          <cell r="L154">
            <v>10682</v>
          </cell>
          <cell r="M154">
            <v>10816</v>
          </cell>
          <cell r="N154">
            <v>6859</v>
          </cell>
          <cell r="O154">
            <v>13641</v>
          </cell>
          <cell r="P154">
            <v>12742</v>
          </cell>
          <cell r="Q154">
            <v>11288</v>
          </cell>
          <cell r="R154">
            <v>1688</v>
          </cell>
          <cell r="S154">
            <v>4661</v>
          </cell>
          <cell r="T154">
            <v>22498</v>
          </cell>
          <cell r="V154">
            <v>18241</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V154">
            <v>0</v>
          </cell>
        </row>
        <row r="155">
          <cell r="B155">
            <v>2167</v>
          </cell>
          <cell r="C155">
            <v>2421</v>
          </cell>
          <cell r="D155">
            <v>4538</v>
          </cell>
          <cell r="E155">
            <v>7436</v>
          </cell>
          <cell r="G155">
            <v>14011</v>
          </cell>
          <cell r="J155">
            <v>6597</v>
          </cell>
          <cell r="L155">
            <v>10835</v>
          </cell>
          <cell r="M155">
            <v>10935</v>
          </cell>
          <cell r="N155">
            <v>6953</v>
          </cell>
          <cell r="O155">
            <v>13680</v>
          </cell>
          <cell r="P155">
            <v>12801</v>
          </cell>
          <cell r="Q155">
            <v>12242</v>
          </cell>
          <cell r="R155">
            <v>1649</v>
          </cell>
          <cell r="S155">
            <v>4710</v>
          </cell>
          <cell r="T155">
            <v>22532</v>
          </cell>
          <cell r="V155">
            <v>18279</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V155">
            <v>0</v>
          </cell>
        </row>
        <row r="156">
          <cell r="B156">
            <v>2159</v>
          </cell>
          <cell r="C156">
            <v>2568</v>
          </cell>
          <cell r="D156">
            <v>4668</v>
          </cell>
          <cell r="E156">
            <v>7612</v>
          </cell>
          <cell r="G156">
            <v>14340</v>
          </cell>
          <cell r="J156">
            <v>6427</v>
          </cell>
          <cell r="L156">
            <v>10448</v>
          </cell>
          <cell r="M156">
            <v>10524</v>
          </cell>
          <cell r="N156">
            <v>6674</v>
          </cell>
          <cell r="O156">
            <v>13684</v>
          </cell>
          <cell r="P156">
            <v>12864</v>
          </cell>
          <cell r="Q156">
            <v>11501</v>
          </cell>
          <cell r="R156">
            <v>1676</v>
          </cell>
          <cell r="S156">
            <v>4828</v>
          </cell>
          <cell r="T156">
            <v>22650</v>
          </cell>
          <cell r="V156">
            <v>19563</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V156">
            <v>0</v>
          </cell>
        </row>
        <row r="157">
          <cell r="B157">
            <v>2110</v>
          </cell>
          <cell r="C157">
            <v>2399</v>
          </cell>
          <cell r="D157">
            <v>4479</v>
          </cell>
          <cell r="E157">
            <v>7763</v>
          </cell>
          <cell r="G157">
            <v>14602</v>
          </cell>
          <cell r="J157">
            <v>6603</v>
          </cell>
          <cell r="L157">
            <v>10653</v>
          </cell>
          <cell r="M157">
            <v>10729</v>
          </cell>
          <cell r="N157">
            <v>6755</v>
          </cell>
          <cell r="O157">
            <v>13905</v>
          </cell>
          <cell r="P157">
            <v>12955</v>
          </cell>
          <cell r="Q157">
            <v>11511</v>
          </cell>
          <cell r="R157">
            <v>1684</v>
          </cell>
          <cell r="S157">
            <v>4815</v>
          </cell>
          <cell r="T157">
            <v>22842</v>
          </cell>
          <cell r="V157">
            <v>18166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V157">
            <v>0</v>
          </cell>
        </row>
        <row r="158">
          <cell r="B158">
            <v>2233</v>
          </cell>
          <cell r="C158">
            <v>2515</v>
          </cell>
          <cell r="D158">
            <v>4722</v>
          </cell>
          <cell r="E158">
            <v>7810</v>
          </cell>
          <cell r="G158">
            <v>14698</v>
          </cell>
          <cell r="J158">
            <v>6660</v>
          </cell>
          <cell r="L158">
            <v>10694</v>
          </cell>
          <cell r="M158">
            <v>10790</v>
          </cell>
          <cell r="N158">
            <v>6712</v>
          </cell>
          <cell r="O158">
            <v>13512</v>
          </cell>
          <cell r="P158">
            <v>13076</v>
          </cell>
          <cell r="Q158">
            <v>12309</v>
          </cell>
          <cell r="R158">
            <v>1688</v>
          </cell>
          <cell r="S158">
            <v>4866</v>
          </cell>
          <cell r="T158">
            <v>23110</v>
          </cell>
          <cell r="V158">
            <v>18569</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row>
        <row r="159">
          <cell r="B159">
            <v>2286</v>
          </cell>
          <cell r="C159">
            <v>2557</v>
          </cell>
          <cell r="D159">
            <v>4811</v>
          </cell>
          <cell r="E159">
            <v>7979</v>
          </cell>
          <cell r="G159">
            <v>14986</v>
          </cell>
          <cell r="J159">
            <v>6826</v>
          </cell>
          <cell r="L159">
            <v>10962</v>
          </cell>
          <cell r="M159">
            <v>11122</v>
          </cell>
          <cell r="N159">
            <v>6794</v>
          </cell>
          <cell r="O159">
            <v>13733</v>
          </cell>
          <cell r="P159">
            <v>13246</v>
          </cell>
          <cell r="Q159">
            <v>13062</v>
          </cell>
          <cell r="R159">
            <v>1694</v>
          </cell>
          <cell r="S159">
            <v>5001</v>
          </cell>
          <cell r="T159">
            <v>23443</v>
          </cell>
          <cell r="V159">
            <v>18758</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V159">
            <v>0</v>
          </cell>
        </row>
        <row r="160">
          <cell r="B160">
            <v>2343</v>
          </cell>
          <cell r="C160">
            <v>2754</v>
          </cell>
          <cell r="D160">
            <v>5034</v>
          </cell>
          <cell r="E160">
            <v>8179</v>
          </cell>
          <cell r="G160">
            <v>15210</v>
          </cell>
          <cell r="J160">
            <v>6630</v>
          </cell>
          <cell r="L160">
            <v>10629</v>
          </cell>
          <cell r="M160">
            <v>10811</v>
          </cell>
          <cell r="N160">
            <v>6558</v>
          </cell>
          <cell r="O160">
            <v>14044</v>
          </cell>
          <cell r="P160">
            <v>13372</v>
          </cell>
          <cell r="Q160">
            <v>12001</v>
          </cell>
          <cell r="R160">
            <v>1735</v>
          </cell>
          <cell r="S160">
            <v>5101</v>
          </cell>
          <cell r="T160">
            <v>23735</v>
          </cell>
          <cell r="V160">
            <v>20017</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row>
        <row r="161">
          <cell r="B161">
            <v>2268</v>
          </cell>
          <cell r="C161">
            <v>2564</v>
          </cell>
          <cell r="D161">
            <v>4792</v>
          </cell>
          <cell r="E161">
            <v>8491</v>
          </cell>
          <cell r="G161">
            <v>15495</v>
          </cell>
          <cell r="J161">
            <v>7125</v>
          </cell>
          <cell r="L161">
            <v>11390</v>
          </cell>
          <cell r="M161">
            <v>11625</v>
          </cell>
          <cell r="N161">
            <v>7067</v>
          </cell>
          <cell r="O161">
            <v>14920</v>
          </cell>
          <cell r="P161">
            <v>13479</v>
          </cell>
          <cell r="Q161">
            <v>11579</v>
          </cell>
          <cell r="R161">
            <v>1716</v>
          </cell>
          <cell r="S161">
            <v>5052</v>
          </cell>
          <cell r="T161">
            <v>23976</v>
          </cell>
          <cell r="V161">
            <v>18019</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V161">
            <v>0</v>
          </cell>
        </row>
        <row r="162">
          <cell r="B162">
            <v>2463</v>
          </cell>
          <cell r="C162">
            <v>2692</v>
          </cell>
          <cell r="D162">
            <v>5129</v>
          </cell>
          <cell r="E162">
            <v>8887</v>
          </cell>
          <cell r="G162">
            <v>15921</v>
          </cell>
          <cell r="J162">
            <v>7123</v>
          </cell>
          <cell r="L162">
            <v>11340</v>
          </cell>
          <cell r="M162">
            <v>11627</v>
          </cell>
          <cell r="N162">
            <v>7154</v>
          </cell>
          <cell r="O162">
            <v>14432</v>
          </cell>
          <cell r="P162">
            <v>13567</v>
          </cell>
          <cell r="Q162">
            <v>12303</v>
          </cell>
          <cell r="R162">
            <v>1734</v>
          </cell>
          <cell r="S162">
            <v>5102</v>
          </cell>
          <cell r="T162">
            <v>24166</v>
          </cell>
          <cell r="V162">
            <v>19592</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V162">
            <v>0</v>
          </cell>
        </row>
        <row r="163">
          <cell r="B163">
            <v>2519</v>
          </cell>
          <cell r="C163">
            <v>2823</v>
          </cell>
          <cell r="D163">
            <v>5305</v>
          </cell>
          <cell r="E163">
            <v>9326</v>
          </cell>
          <cell r="G163">
            <v>16220</v>
          </cell>
          <cell r="J163">
            <v>7402</v>
          </cell>
          <cell r="L163">
            <v>11692</v>
          </cell>
          <cell r="M163">
            <v>12072</v>
          </cell>
          <cell r="N163">
            <v>7600</v>
          </cell>
          <cell r="O163">
            <v>13801</v>
          </cell>
          <cell r="P163">
            <v>13616</v>
          </cell>
          <cell r="Q163">
            <v>13333</v>
          </cell>
          <cell r="R163">
            <v>1761</v>
          </cell>
          <cell r="S163">
            <v>5171</v>
          </cell>
          <cell r="T163">
            <v>24282</v>
          </cell>
          <cell r="V163">
            <v>20249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V163">
            <v>0</v>
          </cell>
        </row>
        <row r="164">
          <cell r="B164">
            <v>2561</v>
          </cell>
          <cell r="C164">
            <v>3028</v>
          </cell>
          <cell r="D164">
            <v>5523</v>
          </cell>
          <cell r="E164">
            <v>9667</v>
          </cell>
          <cell r="G164">
            <v>16404</v>
          </cell>
          <cell r="J164">
            <v>7018</v>
          </cell>
          <cell r="L164">
            <v>11114</v>
          </cell>
          <cell r="M164">
            <v>11531</v>
          </cell>
          <cell r="N164">
            <v>7371</v>
          </cell>
          <cell r="O164">
            <v>14288</v>
          </cell>
          <cell r="P164">
            <v>13701</v>
          </cell>
          <cell r="Q164">
            <v>12602</v>
          </cell>
          <cell r="R164">
            <v>1818</v>
          </cell>
          <cell r="S164">
            <v>5213</v>
          </cell>
          <cell r="T164">
            <v>24409</v>
          </cell>
          <cell r="V164">
            <v>21488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V164">
            <v>0</v>
          </cell>
        </row>
        <row r="165">
          <cell r="B165">
            <v>2485</v>
          </cell>
          <cell r="C165">
            <v>2695</v>
          </cell>
          <cell r="D165">
            <v>5155</v>
          </cell>
          <cell r="E165">
            <v>9914</v>
          </cell>
          <cell r="G165">
            <v>16635</v>
          </cell>
          <cell r="J165">
            <v>7094</v>
          </cell>
          <cell r="L165">
            <v>11361</v>
          </cell>
          <cell r="M165">
            <v>11828</v>
          </cell>
          <cell r="N165">
            <v>7619</v>
          </cell>
          <cell r="O165">
            <v>14679</v>
          </cell>
          <cell r="P165">
            <v>13803</v>
          </cell>
          <cell r="Q165">
            <v>12059</v>
          </cell>
          <cell r="R165">
            <v>1813</v>
          </cell>
          <cell r="S165">
            <v>5114</v>
          </cell>
          <cell r="T165">
            <v>24540</v>
          </cell>
          <cell r="V165">
            <v>19590</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v>0</v>
          </cell>
        </row>
        <row r="166">
          <cell r="B166">
            <v>2637</v>
          </cell>
          <cell r="C166">
            <v>2827</v>
          </cell>
          <cell r="D166">
            <v>5443</v>
          </cell>
          <cell r="E166">
            <v>10103</v>
          </cell>
          <cell r="G166">
            <v>16899</v>
          </cell>
          <cell r="J166">
            <v>7129</v>
          </cell>
          <cell r="L166">
            <v>11650</v>
          </cell>
          <cell r="M166">
            <v>12155</v>
          </cell>
          <cell r="N166">
            <v>7827</v>
          </cell>
          <cell r="O166">
            <v>14083</v>
          </cell>
          <cell r="P166">
            <v>13920</v>
          </cell>
          <cell r="Q166">
            <v>12647</v>
          </cell>
          <cell r="R166">
            <v>1843</v>
          </cell>
          <cell r="S166">
            <v>5205</v>
          </cell>
          <cell r="T166">
            <v>24677</v>
          </cell>
          <cell r="V166">
            <v>20939</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row>
        <row r="167">
          <cell r="B167">
            <v>2672</v>
          </cell>
          <cell r="C167">
            <v>2841</v>
          </cell>
          <cell r="D167">
            <v>5497</v>
          </cell>
          <cell r="E167">
            <v>10481</v>
          </cell>
          <cell r="G167">
            <v>17487</v>
          </cell>
          <cell r="J167">
            <v>7213</v>
          </cell>
          <cell r="L167">
            <v>12188</v>
          </cell>
          <cell r="M167">
            <v>12726</v>
          </cell>
          <cell r="N167">
            <v>8111</v>
          </cell>
          <cell r="O167">
            <v>14221</v>
          </cell>
          <cell r="P167">
            <v>14094</v>
          </cell>
          <cell r="Q167">
            <v>13584</v>
          </cell>
          <cell r="R167">
            <v>1877</v>
          </cell>
          <cell r="S167">
            <v>5286</v>
          </cell>
          <cell r="T167">
            <v>24816</v>
          </cell>
          <cell r="V167">
            <v>21142</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row>
        <row r="168">
          <cell r="B168">
            <v>2817</v>
          </cell>
          <cell r="C168">
            <v>3137</v>
          </cell>
          <cell r="D168">
            <v>5911</v>
          </cell>
          <cell r="E168">
            <v>10659</v>
          </cell>
          <cell r="G168">
            <v>17884</v>
          </cell>
          <cell r="J168">
            <v>7126</v>
          </cell>
          <cell r="L168">
            <v>12260</v>
          </cell>
          <cell r="M168">
            <v>12832</v>
          </cell>
          <cell r="N168">
            <v>8143</v>
          </cell>
          <cell r="O168">
            <v>14384</v>
          </cell>
          <cell r="P168">
            <v>14214</v>
          </cell>
          <cell r="Q168">
            <v>12498</v>
          </cell>
          <cell r="R168">
            <v>1957</v>
          </cell>
          <cell r="S168">
            <v>5362</v>
          </cell>
          <cell r="T168">
            <v>24957</v>
          </cell>
          <cell r="V168">
            <v>22303</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V168">
            <v>0</v>
          </cell>
        </row>
        <row r="169">
          <cell r="B169">
            <v>2804</v>
          </cell>
          <cell r="C169">
            <v>2962</v>
          </cell>
          <cell r="D169">
            <v>5755</v>
          </cell>
          <cell r="E169">
            <v>10906</v>
          </cell>
          <cell r="G169">
            <v>18333</v>
          </cell>
          <cell r="J169">
            <v>7298</v>
          </cell>
          <cell r="L169">
            <v>12601</v>
          </cell>
          <cell r="M169">
            <v>13246</v>
          </cell>
          <cell r="N169">
            <v>8401</v>
          </cell>
          <cell r="O169">
            <v>15507</v>
          </cell>
          <cell r="P169">
            <v>14303</v>
          </cell>
          <cell r="Q169">
            <v>12638</v>
          </cell>
          <cell r="R169">
            <v>1917</v>
          </cell>
          <cell r="S169">
            <v>5307</v>
          </cell>
          <cell r="T169">
            <v>25132</v>
          </cell>
          <cell r="V169">
            <v>20936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row>
        <row r="170">
          <cell r="B170">
            <v>2829</v>
          </cell>
          <cell r="C170">
            <v>2958</v>
          </cell>
          <cell r="D170">
            <v>5782</v>
          </cell>
          <cell r="E170">
            <v>11038</v>
          </cell>
          <cell r="G170">
            <v>18654</v>
          </cell>
          <cell r="J170">
            <v>7520</v>
          </cell>
          <cell r="L170">
            <v>12835</v>
          </cell>
          <cell r="M170">
            <v>13580</v>
          </cell>
          <cell r="N170">
            <v>8642</v>
          </cell>
          <cell r="O170">
            <v>15822</v>
          </cell>
          <cell r="P170">
            <v>14362</v>
          </cell>
          <cell r="Q170">
            <v>13202</v>
          </cell>
          <cell r="R170">
            <v>1927</v>
          </cell>
          <cell r="S170">
            <v>5501</v>
          </cell>
          <cell r="T170">
            <v>25342</v>
          </cell>
          <cell r="V170">
            <v>21381</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row>
        <row r="171">
          <cell r="B171">
            <v>2744</v>
          </cell>
          <cell r="C171">
            <v>3048</v>
          </cell>
          <cell r="D171">
            <v>5761</v>
          </cell>
          <cell r="E171">
            <v>11102</v>
          </cell>
          <cell r="G171">
            <v>18765</v>
          </cell>
          <cell r="J171">
            <v>7719</v>
          </cell>
          <cell r="L171">
            <v>12800</v>
          </cell>
          <cell r="M171">
            <v>13691</v>
          </cell>
          <cell r="N171">
            <v>8790</v>
          </cell>
          <cell r="O171">
            <v>15269</v>
          </cell>
          <cell r="P171">
            <v>14379</v>
          </cell>
          <cell r="Q171">
            <v>14119</v>
          </cell>
          <cell r="R171">
            <v>1972</v>
          </cell>
          <cell r="S171">
            <v>5648</v>
          </cell>
          <cell r="T171">
            <v>25585</v>
          </cell>
          <cell r="V171">
            <v>21895</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V171">
            <v>0</v>
          </cell>
        </row>
        <row r="172">
          <cell r="B172">
            <v>2899</v>
          </cell>
          <cell r="C172">
            <v>3136</v>
          </cell>
          <cell r="D172">
            <v>6012</v>
          </cell>
          <cell r="E172">
            <v>11437</v>
          </cell>
          <cell r="G172">
            <v>19297</v>
          </cell>
          <cell r="J172">
            <v>7655</v>
          </cell>
          <cell r="L172">
            <v>12568</v>
          </cell>
          <cell r="M172">
            <v>13533</v>
          </cell>
          <cell r="N172">
            <v>8704</v>
          </cell>
          <cell r="O172">
            <v>15392</v>
          </cell>
          <cell r="P172">
            <v>14439</v>
          </cell>
          <cell r="Q172">
            <v>13330</v>
          </cell>
          <cell r="R172">
            <v>1982</v>
          </cell>
          <cell r="S172">
            <v>5594</v>
          </cell>
          <cell r="T172">
            <v>25833</v>
          </cell>
          <cell r="V172">
            <v>23293</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V172">
            <v>0</v>
          </cell>
        </row>
        <row r="173">
          <cell r="B173">
            <v>2923</v>
          </cell>
          <cell r="C173">
            <v>2899</v>
          </cell>
          <cell r="D173">
            <v>5837</v>
          </cell>
          <cell r="E173">
            <v>11395</v>
          </cell>
          <cell r="G173">
            <v>19229</v>
          </cell>
          <cell r="J173">
            <v>7587</v>
          </cell>
          <cell r="L173">
            <v>12567</v>
          </cell>
          <cell r="M173">
            <v>13579</v>
          </cell>
          <cell r="N173">
            <v>8707</v>
          </cell>
          <cell r="O173">
            <v>15311</v>
          </cell>
          <cell r="P173">
            <v>14503</v>
          </cell>
          <cell r="Q173">
            <v>13368</v>
          </cell>
          <cell r="R173">
            <v>1987</v>
          </cell>
          <cell r="S173">
            <v>5452</v>
          </cell>
          <cell r="T173">
            <v>26092</v>
          </cell>
          <cell r="V173">
            <v>21253</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V173">
            <v>0</v>
          </cell>
        </row>
        <row r="174">
          <cell r="B174">
            <v>2931</v>
          </cell>
          <cell r="C174">
            <v>3186</v>
          </cell>
          <cell r="D174">
            <v>6084</v>
          </cell>
          <cell r="E174">
            <v>11689</v>
          </cell>
          <cell r="G174">
            <v>19548</v>
          </cell>
          <cell r="J174">
            <v>7618</v>
          </cell>
          <cell r="L174">
            <v>12978</v>
          </cell>
          <cell r="M174">
            <v>14028</v>
          </cell>
          <cell r="N174">
            <v>8921</v>
          </cell>
          <cell r="O174">
            <v>15289</v>
          </cell>
          <cell r="P174">
            <v>14570</v>
          </cell>
          <cell r="Q174">
            <v>13826</v>
          </cell>
          <cell r="R174">
            <v>2043</v>
          </cell>
          <cell r="S174">
            <v>5388</v>
          </cell>
          <cell r="T174">
            <v>26365</v>
          </cell>
          <cell r="V174">
            <v>21795</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V174">
            <v>0</v>
          </cell>
        </row>
        <row r="175">
          <cell r="B175">
            <v>2963</v>
          </cell>
          <cell r="C175">
            <v>3236</v>
          </cell>
          <cell r="D175">
            <v>6161</v>
          </cell>
          <cell r="E175">
            <v>11526</v>
          </cell>
          <cell r="G175">
            <v>19109</v>
          </cell>
          <cell r="J175">
            <v>7765</v>
          </cell>
          <cell r="L175">
            <v>13925</v>
          </cell>
          <cell r="M175">
            <v>15015</v>
          </cell>
          <cell r="N175">
            <v>9411</v>
          </cell>
          <cell r="O175">
            <v>15399</v>
          </cell>
          <cell r="P175">
            <v>14639</v>
          </cell>
          <cell r="Q175">
            <v>14567</v>
          </cell>
          <cell r="R175">
            <v>2435</v>
          </cell>
          <cell r="S175">
            <v>5679</v>
          </cell>
          <cell r="T175">
            <v>26643</v>
          </cell>
          <cell r="V175">
            <v>21829</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V175">
            <v>0</v>
          </cell>
        </row>
        <row r="176">
          <cell r="B176">
            <v>3043</v>
          </cell>
          <cell r="C176">
            <v>3430</v>
          </cell>
          <cell r="D176">
            <v>6420</v>
          </cell>
          <cell r="E176">
            <v>11593</v>
          </cell>
          <cell r="G176">
            <v>19212</v>
          </cell>
          <cell r="J176">
            <v>7453</v>
          </cell>
          <cell r="L176">
            <v>13844</v>
          </cell>
          <cell r="M176">
            <v>14945</v>
          </cell>
          <cell r="N176">
            <v>9287</v>
          </cell>
          <cell r="O176">
            <v>15168</v>
          </cell>
          <cell r="P176">
            <v>14705</v>
          </cell>
          <cell r="Q176">
            <v>13698</v>
          </cell>
          <cell r="R176">
            <v>2108</v>
          </cell>
          <cell r="S176">
            <v>5859</v>
          </cell>
          <cell r="T176">
            <v>26884</v>
          </cell>
          <cell r="V176">
            <v>22115</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V176">
            <v>0</v>
          </cell>
        </row>
        <row r="177">
          <cell r="B177">
            <v>2986</v>
          </cell>
          <cell r="C177">
            <v>2912</v>
          </cell>
          <cell r="D177">
            <v>5937</v>
          </cell>
          <cell r="E177">
            <v>11881</v>
          </cell>
          <cell r="G177">
            <v>19629</v>
          </cell>
          <cell r="J177">
            <v>7389</v>
          </cell>
          <cell r="L177">
            <v>14042</v>
          </cell>
          <cell r="M177">
            <v>15238</v>
          </cell>
          <cell r="N177">
            <v>9435</v>
          </cell>
          <cell r="O177">
            <v>16332</v>
          </cell>
          <cell r="P177">
            <v>14780</v>
          </cell>
          <cell r="Q177">
            <v>14342</v>
          </cell>
          <cell r="R177">
            <v>1828</v>
          </cell>
          <cell r="S177">
            <v>5837</v>
          </cell>
          <cell r="T177">
            <v>27056</v>
          </cell>
          <cell r="V177">
            <v>20979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V177">
            <v>0</v>
          </cell>
        </row>
        <row r="178">
          <cell r="B178">
            <v>2915</v>
          </cell>
          <cell r="C178">
            <v>3161</v>
          </cell>
          <cell r="D178">
            <v>6050</v>
          </cell>
          <cell r="E178">
            <v>11890</v>
          </cell>
          <cell r="G178">
            <v>19914</v>
          </cell>
          <cell r="J178">
            <v>7435</v>
          </cell>
          <cell r="L178">
            <v>14268</v>
          </cell>
          <cell r="M178">
            <v>15627</v>
          </cell>
          <cell r="N178">
            <v>9691</v>
          </cell>
          <cell r="O178">
            <v>15755</v>
          </cell>
          <cell r="P178">
            <v>14865</v>
          </cell>
          <cell r="Q178">
            <v>14749</v>
          </cell>
          <cell r="R178">
            <v>1973</v>
          </cell>
          <cell r="S178">
            <v>5887</v>
          </cell>
          <cell r="T178">
            <v>27158</v>
          </cell>
          <cell r="V178">
            <v>21296</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V178">
            <v>0</v>
          </cell>
        </row>
        <row r="179">
          <cell r="B179">
            <v>3056</v>
          </cell>
          <cell r="C179">
            <v>3332</v>
          </cell>
          <cell r="D179">
            <v>6361</v>
          </cell>
          <cell r="E179">
            <v>11991</v>
          </cell>
          <cell r="G179">
            <v>20287</v>
          </cell>
          <cell r="J179">
            <v>7478</v>
          </cell>
          <cell r="L179">
            <v>14328</v>
          </cell>
          <cell r="M179">
            <v>15911</v>
          </cell>
          <cell r="N179">
            <v>9918</v>
          </cell>
          <cell r="O179">
            <v>16180</v>
          </cell>
          <cell r="P179">
            <v>14965</v>
          </cell>
          <cell r="Q179">
            <v>15534</v>
          </cell>
          <cell r="R179">
            <v>2120</v>
          </cell>
          <cell r="S179">
            <v>5726</v>
          </cell>
          <cell r="T179">
            <v>27163</v>
          </cell>
          <cell r="V179">
            <v>21510</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V179">
            <v>0</v>
          </cell>
        </row>
        <row r="180">
          <cell r="B180">
            <v>3060</v>
          </cell>
          <cell r="C180">
            <v>3389</v>
          </cell>
          <cell r="D180">
            <v>6420</v>
          </cell>
          <cell r="E180">
            <v>11842</v>
          </cell>
          <cell r="G180">
            <v>20535</v>
          </cell>
          <cell r="J180">
            <v>8379</v>
          </cell>
          <cell r="L180">
            <v>14420</v>
          </cell>
          <cell r="M180">
            <v>16193</v>
          </cell>
          <cell r="N180">
            <v>10288</v>
          </cell>
          <cell r="O180">
            <v>15948</v>
          </cell>
          <cell r="P180">
            <v>15051</v>
          </cell>
          <cell r="Q180">
            <v>15068</v>
          </cell>
          <cell r="R180">
            <v>2183</v>
          </cell>
          <cell r="S180">
            <v>6029</v>
          </cell>
          <cell r="T180">
            <v>27205</v>
          </cell>
          <cell r="V180">
            <v>23851</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V180">
            <v>0</v>
          </cell>
        </row>
        <row r="181">
          <cell r="B181">
            <v>3071</v>
          </cell>
          <cell r="C181">
            <v>3156</v>
          </cell>
          <cell r="D181">
            <v>6219</v>
          </cell>
          <cell r="E181">
            <v>11703</v>
          </cell>
          <cell r="G181">
            <v>20653</v>
          </cell>
          <cell r="J181">
            <v>7673</v>
          </cell>
          <cell r="L181">
            <v>13325</v>
          </cell>
          <cell r="M181">
            <v>15137</v>
          </cell>
          <cell r="N181">
            <v>9605</v>
          </cell>
          <cell r="O181">
            <v>16898</v>
          </cell>
          <cell r="P181">
            <v>15130</v>
          </cell>
          <cell r="Q181">
            <v>14628</v>
          </cell>
          <cell r="R181">
            <v>2090</v>
          </cell>
          <cell r="S181">
            <v>5719</v>
          </cell>
          <cell r="T181">
            <v>27268</v>
          </cell>
          <cell r="V181">
            <v>21832</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V181">
            <v>0</v>
          </cell>
        </row>
        <row r="182">
          <cell r="B182">
            <v>3081</v>
          </cell>
          <cell r="C182">
            <v>3310</v>
          </cell>
          <cell r="D182">
            <v>6366</v>
          </cell>
          <cell r="E182">
            <v>12229</v>
          </cell>
          <cell r="G182">
            <v>21444</v>
          </cell>
          <cell r="J182">
            <v>7773</v>
          </cell>
          <cell r="L182">
            <v>14449</v>
          </cell>
          <cell r="M182">
            <v>16567</v>
          </cell>
          <cell r="N182">
            <v>10333</v>
          </cell>
          <cell r="O182">
            <v>16521</v>
          </cell>
          <cell r="P182">
            <v>15200</v>
          </cell>
          <cell r="Q182">
            <v>15571</v>
          </cell>
          <cell r="R182">
            <v>2008</v>
          </cell>
          <cell r="S182">
            <v>6061</v>
          </cell>
          <cell r="T182">
            <v>27352</v>
          </cell>
          <cell r="V182">
            <v>22645</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V182">
            <v>0</v>
          </cell>
        </row>
        <row r="183">
          <cell r="B183">
            <v>3251</v>
          </cell>
          <cell r="C183">
            <v>3486</v>
          </cell>
          <cell r="D183">
            <v>6709</v>
          </cell>
          <cell r="E183">
            <v>12013</v>
          </cell>
          <cell r="G183">
            <v>21317</v>
          </cell>
          <cell r="J183">
            <v>8251</v>
          </cell>
          <cell r="L183">
            <v>14241</v>
          </cell>
          <cell r="M183">
            <v>16403</v>
          </cell>
          <cell r="N183">
            <v>10283</v>
          </cell>
          <cell r="O183">
            <v>15854</v>
          </cell>
          <cell r="P183">
            <v>15273</v>
          </cell>
          <cell r="Q183">
            <v>16494</v>
          </cell>
          <cell r="R183">
            <v>2123</v>
          </cell>
          <cell r="S183">
            <v>5935</v>
          </cell>
          <cell r="T183">
            <v>27460</v>
          </cell>
          <cell r="V183">
            <v>23594</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V183">
            <v>0</v>
          </cell>
        </row>
        <row r="184">
          <cell r="B184">
            <v>3319</v>
          </cell>
          <cell r="C184">
            <v>3526</v>
          </cell>
          <cell r="D184">
            <v>6823</v>
          </cell>
          <cell r="E184">
            <v>12138</v>
          </cell>
          <cell r="G184">
            <v>21218</v>
          </cell>
          <cell r="J184">
            <v>8944</v>
          </cell>
          <cell r="L184">
            <v>14031</v>
          </cell>
          <cell r="M184">
            <v>16173</v>
          </cell>
          <cell r="N184">
            <v>10254</v>
          </cell>
          <cell r="O184">
            <v>16397</v>
          </cell>
          <cell r="P184">
            <v>15345</v>
          </cell>
          <cell r="Q184">
            <v>15534</v>
          </cell>
          <cell r="R184">
            <v>2234</v>
          </cell>
          <cell r="S184">
            <v>6257</v>
          </cell>
          <cell r="T184">
            <v>27561</v>
          </cell>
          <cell r="V184">
            <v>25277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V184">
            <v>0</v>
          </cell>
        </row>
        <row r="185">
          <cell r="B185">
            <v>3269</v>
          </cell>
          <cell r="C185">
            <v>3417</v>
          </cell>
          <cell r="D185">
            <v>6675</v>
          </cell>
          <cell r="E185">
            <v>12159</v>
          </cell>
          <cell r="G185">
            <v>21185</v>
          </cell>
          <cell r="J185">
            <v>8404</v>
          </cell>
          <cell r="L185">
            <v>13219</v>
          </cell>
          <cell r="M185">
            <v>15260</v>
          </cell>
          <cell r="N185">
            <v>9569</v>
          </cell>
          <cell r="O185">
            <v>16723</v>
          </cell>
          <cell r="P185">
            <v>15416</v>
          </cell>
          <cell r="Q185">
            <v>15298</v>
          </cell>
          <cell r="R185">
            <v>2124</v>
          </cell>
          <cell r="S185">
            <v>6021</v>
          </cell>
          <cell r="T185">
            <v>27688</v>
          </cell>
          <cell r="V185">
            <v>22426</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V185">
            <v>0</v>
          </cell>
        </row>
        <row r="186">
          <cell r="B186">
            <v>3271</v>
          </cell>
          <cell r="C186">
            <v>3465</v>
          </cell>
          <cell r="D186">
            <v>6719</v>
          </cell>
          <cell r="E186">
            <v>12376</v>
          </cell>
          <cell r="G186">
            <v>21932</v>
          </cell>
          <cell r="J186">
            <v>8051</v>
          </cell>
          <cell r="L186">
            <v>14749</v>
          </cell>
          <cell r="M186">
            <v>17033</v>
          </cell>
          <cell r="N186">
            <v>10221</v>
          </cell>
          <cell r="O186">
            <v>16180</v>
          </cell>
          <cell r="P186">
            <v>15487</v>
          </cell>
          <cell r="Q186">
            <v>16023</v>
          </cell>
          <cell r="R186">
            <v>2260</v>
          </cell>
          <cell r="S186">
            <v>6416</v>
          </cell>
          <cell r="T186">
            <v>27844</v>
          </cell>
          <cell r="V186">
            <v>23132</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V186">
            <v>0</v>
          </cell>
        </row>
        <row r="187">
          <cell r="B187">
            <v>3449</v>
          </cell>
          <cell r="C187">
            <v>3562</v>
          </cell>
          <cell r="D187">
            <v>7004</v>
          </cell>
          <cell r="E187">
            <v>12457</v>
          </cell>
          <cell r="G187">
            <v>22397</v>
          </cell>
          <cell r="J187">
            <v>8158</v>
          </cell>
          <cell r="L187">
            <v>14846</v>
          </cell>
          <cell r="M187">
            <v>17112</v>
          </cell>
          <cell r="N187">
            <v>10095</v>
          </cell>
          <cell r="O187">
            <v>15601</v>
          </cell>
          <cell r="P187">
            <v>15557</v>
          </cell>
          <cell r="Q187">
            <v>16954</v>
          </cell>
          <cell r="R187">
            <v>2305</v>
          </cell>
          <cell r="S187">
            <v>6409</v>
          </cell>
          <cell r="T187">
            <v>28012</v>
          </cell>
          <cell r="V187">
            <v>24129</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V187">
            <v>0</v>
          </cell>
        </row>
        <row r="188">
          <cell r="B188">
            <v>3362</v>
          </cell>
          <cell r="C188">
            <v>3838</v>
          </cell>
          <cell r="D188">
            <v>7141</v>
          </cell>
          <cell r="E188">
            <v>12656</v>
          </cell>
          <cell r="G188">
            <v>22817</v>
          </cell>
          <cell r="J188">
            <v>8772</v>
          </cell>
          <cell r="L188">
            <v>15403</v>
          </cell>
          <cell r="M188">
            <v>17702</v>
          </cell>
          <cell r="N188">
            <v>10438</v>
          </cell>
          <cell r="O188">
            <v>16529</v>
          </cell>
          <cell r="P188">
            <v>15632</v>
          </cell>
          <cell r="Q188">
            <v>16275</v>
          </cell>
          <cell r="R188">
            <v>2454</v>
          </cell>
          <cell r="S188">
            <v>6554</v>
          </cell>
          <cell r="T188">
            <v>28242</v>
          </cell>
          <cell r="V188">
            <v>26265</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V188">
            <v>0</v>
          </cell>
        </row>
        <row r="189">
          <cell r="B189">
            <v>3361</v>
          </cell>
          <cell r="C189">
            <v>3436</v>
          </cell>
          <cell r="D189">
            <v>6799</v>
          </cell>
          <cell r="E189">
            <v>12857</v>
          </cell>
          <cell r="G189">
            <v>22603</v>
          </cell>
          <cell r="J189">
            <v>8167</v>
          </cell>
          <cell r="L189">
            <v>13945</v>
          </cell>
          <cell r="M189">
            <v>15926</v>
          </cell>
          <cell r="N189">
            <v>9460</v>
          </cell>
          <cell r="O189">
            <v>16959</v>
          </cell>
          <cell r="P189">
            <v>15709</v>
          </cell>
          <cell r="Q189">
            <v>16162</v>
          </cell>
          <cell r="R189">
            <v>2193</v>
          </cell>
          <cell r="S189">
            <v>6206</v>
          </cell>
          <cell r="T189">
            <v>28532</v>
          </cell>
          <cell r="V189">
            <v>23452</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V189">
            <v>0</v>
          </cell>
        </row>
        <row r="190">
          <cell r="B190">
            <v>3407</v>
          </cell>
          <cell r="C190">
            <v>3766</v>
          </cell>
          <cell r="D190">
            <v>7136</v>
          </cell>
          <cell r="E190">
            <v>13133</v>
          </cell>
          <cell r="G190">
            <v>23478</v>
          </cell>
          <cell r="J190">
            <v>8815</v>
          </cell>
          <cell r="L190">
            <v>15192</v>
          </cell>
          <cell r="M190">
            <v>17254</v>
          </cell>
          <cell r="N190">
            <v>10326</v>
          </cell>
          <cell r="O190">
            <v>17367</v>
          </cell>
          <cell r="P190">
            <v>15787</v>
          </cell>
          <cell r="Q190">
            <v>16803</v>
          </cell>
          <cell r="R190">
            <v>2405</v>
          </cell>
          <cell r="S190">
            <v>6548</v>
          </cell>
          <cell r="T190">
            <v>28886</v>
          </cell>
          <cell r="V190">
            <v>24023</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V190">
            <v>0</v>
          </cell>
        </row>
        <row r="191">
          <cell r="B191">
            <v>3476</v>
          </cell>
          <cell r="C191">
            <v>3817</v>
          </cell>
          <cell r="D191">
            <v>7261</v>
          </cell>
          <cell r="E191">
            <v>13561</v>
          </cell>
          <cell r="G191">
            <v>23778</v>
          </cell>
          <cell r="J191">
            <v>8463</v>
          </cell>
          <cell r="L191">
            <v>15249</v>
          </cell>
          <cell r="M191">
            <v>17398</v>
          </cell>
          <cell r="N191">
            <v>10393</v>
          </cell>
          <cell r="O191">
            <v>16374</v>
          </cell>
          <cell r="P191">
            <v>15865</v>
          </cell>
          <cell r="Q191">
            <v>17645</v>
          </cell>
          <cell r="R191">
            <v>2481</v>
          </cell>
          <cell r="S191">
            <v>6369</v>
          </cell>
          <cell r="T191">
            <v>29291</v>
          </cell>
          <cell r="V191">
            <v>24671</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V191">
            <v>0</v>
          </cell>
        </row>
        <row r="192">
          <cell r="B192">
            <v>3506</v>
          </cell>
          <cell r="C192">
            <v>4035</v>
          </cell>
          <cell r="D192">
            <v>7494</v>
          </cell>
          <cell r="E192">
            <v>13800</v>
          </cell>
          <cell r="G192">
            <v>23979</v>
          </cell>
          <cell r="J192">
            <v>8524</v>
          </cell>
          <cell r="L192">
            <v>15521</v>
          </cell>
          <cell r="M192">
            <v>17760</v>
          </cell>
          <cell r="N192">
            <v>10704</v>
          </cell>
          <cell r="O192">
            <v>17480</v>
          </cell>
          <cell r="P192">
            <v>15932</v>
          </cell>
          <cell r="Q192">
            <v>17314</v>
          </cell>
          <cell r="R192">
            <v>2484</v>
          </cell>
          <cell r="S192">
            <v>6437</v>
          </cell>
          <cell r="T192">
            <v>29661</v>
          </cell>
          <cell r="V192">
            <v>26540</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V192">
            <v>0</v>
          </cell>
        </row>
        <row r="193">
          <cell r="B193">
            <v>3385</v>
          </cell>
          <cell r="C193">
            <v>3433</v>
          </cell>
          <cell r="D193">
            <v>6811</v>
          </cell>
          <cell r="E193">
            <v>13921</v>
          </cell>
          <cell r="G193">
            <v>23471</v>
          </cell>
          <cell r="J193">
            <v>8189</v>
          </cell>
          <cell r="L193">
            <v>14238</v>
          </cell>
          <cell r="M193">
            <v>16377</v>
          </cell>
          <cell r="N193">
            <v>9952</v>
          </cell>
          <cell r="O193">
            <v>17414</v>
          </cell>
          <cell r="P193">
            <v>15988</v>
          </cell>
          <cell r="Q193">
            <v>16468</v>
          </cell>
          <cell r="R193">
            <v>2450</v>
          </cell>
          <cell r="S193">
            <v>6090</v>
          </cell>
          <cell r="T193">
            <v>29973</v>
          </cell>
          <cell r="V193">
            <v>23936</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V193">
            <v>0</v>
          </cell>
        </row>
        <row r="194">
          <cell r="B194">
            <v>3535</v>
          </cell>
          <cell r="C194">
            <v>3788</v>
          </cell>
          <cell r="D194">
            <v>7298</v>
          </cell>
          <cell r="E194">
            <v>14046</v>
          </cell>
          <cell r="G194">
            <v>24679</v>
          </cell>
          <cell r="J194">
            <v>8972</v>
          </cell>
          <cell r="L194">
            <v>15288</v>
          </cell>
          <cell r="M194">
            <v>17583</v>
          </cell>
          <cell r="N194">
            <v>10973</v>
          </cell>
          <cell r="O194">
            <v>17524</v>
          </cell>
          <cell r="P194">
            <v>16034</v>
          </cell>
          <cell r="Q194">
            <v>17781</v>
          </cell>
          <cell r="R194">
            <v>2447</v>
          </cell>
          <cell r="S194">
            <v>6316</v>
          </cell>
          <cell r="T194">
            <v>30226</v>
          </cell>
          <cell r="V194">
            <v>24717</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V194">
            <v>0</v>
          </cell>
        </row>
        <row r="195">
          <cell r="B195">
            <v>3532</v>
          </cell>
          <cell r="C195">
            <v>4008</v>
          </cell>
          <cell r="D195">
            <v>7495</v>
          </cell>
          <cell r="E195">
            <v>14102</v>
          </cell>
          <cell r="G195">
            <v>24581</v>
          </cell>
          <cell r="J195">
            <v>9122</v>
          </cell>
          <cell r="L195">
            <v>15302</v>
          </cell>
          <cell r="M195">
            <v>17590</v>
          </cell>
          <cell r="N195">
            <v>10903</v>
          </cell>
          <cell r="O195">
            <v>17583</v>
          </cell>
          <cell r="P195">
            <v>16066</v>
          </cell>
          <cell r="Q195">
            <v>18509</v>
          </cell>
          <cell r="R195">
            <v>2510</v>
          </cell>
          <cell r="S195">
            <v>6333</v>
          </cell>
          <cell r="T195">
            <v>30416</v>
          </cell>
          <cell r="V195">
            <v>25185</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V195">
            <v>0</v>
          </cell>
        </row>
        <row r="196">
          <cell r="B196">
            <v>3671</v>
          </cell>
          <cell r="C196">
            <v>4258</v>
          </cell>
          <cell r="D196">
            <v>7871</v>
          </cell>
          <cell r="E196">
            <v>14418</v>
          </cell>
          <cell r="G196">
            <v>24956</v>
          </cell>
          <cell r="J196">
            <v>9389</v>
          </cell>
          <cell r="L196">
            <v>16014</v>
          </cell>
          <cell r="M196">
            <v>18375</v>
          </cell>
          <cell r="N196">
            <v>11536</v>
          </cell>
          <cell r="O196">
            <v>17153</v>
          </cell>
          <cell r="P196">
            <v>16113</v>
          </cell>
          <cell r="Q196">
            <v>18005</v>
          </cell>
          <cell r="R196">
            <v>2543</v>
          </cell>
          <cell r="S196">
            <v>6368</v>
          </cell>
          <cell r="T196">
            <v>30595</v>
          </cell>
          <cell r="V196">
            <v>27339</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V196">
            <v>0</v>
          </cell>
        </row>
        <row r="197">
          <cell r="B197">
            <v>3580</v>
          </cell>
          <cell r="C197">
            <v>3598</v>
          </cell>
          <cell r="D197">
            <v>7180</v>
          </cell>
          <cell r="E197">
            <v>14850</v>
          </cell>
          <cell r="G197">
            <v>24841</v>
          </cell>
          <cell r="J197">
            <v>8490</v>
          </cell>
          <cell r="L197">
            <v>14928</v>
          </cell>
          <cell r="M197">
            <v>17042</v>
          </cell>
          <cell r="N197">
            <v>10596</v>
          </cell>
          <cell r="O197">
            <v>17475</v>
          </cell>
          <cell r="P197">
            <v>16182</v>
          </cell>
          <cell r="Q197">
            <v>17675</v>
          </cell>
          <cell r="R197">
            <v>2417</v>
          </cell>
          <cell r="S197">
            <v>6074</v>
          </cell>
          <cell r="T197">
            <v>30739</v>
          </cell>
          <cell r="V197">
            <v>24539</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V197">
            <v>0</v>
          </cell>
        </row>
        <row r="198">
          <cell r="B198">
            <v>3592</v>
          </cell>
          <cell r="C198">
            <v>3888</v>
          </cell>
          <cell r="D198">
            <v>7454</v>
          </cell>
          <cell r="E198">
            <v>15445</v>
          </cell>
          <cell r="G198">
            <v>25934</v>
          </cell>
          <cell r="J198">
            <v>8746</v>
          </cell>
          <cell r="L198">
            <v>16508</v>
          </cell>
          <cell r="M198">
            <v>18775</v>
          </cell>
          <cell r="N198">
            <v>11610</v>
          </cell>
          <cell r="O198">
            <v>17966</v>
          </cell>
          <cell r="P198">
            <v>16274</v>
          </cell>
          <cell r="Q198">
            <v>18219</v>
          </cell>
          <cell r="R198">
            <v>2527</v>
          </cell>
          <cell r="S198">
            <v>6317</v>
          </cell>
          <cell r="T198">
            <v>30849</v>
          </cell>
          <cell r="V198">
            <v>25125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V198">
            <v>0</v>
          </cell>
        </row>
        <row r="199">
          <cell r="B199">
            <v>3669</v>
          </cell>
          <cell r="C199">
            <v>3960</v>
          </cell>
          <cell r="D199">
            <v>7604</v>
          </cell>
          <cell r="E199">
            <v>16276</v>
          </cell>
          <cell r="G199">
            <v>26458</v>
          </cell>
          <cell r="J199">
            <v>8415</v>
          </cell>
          <cell r="L199">
            <v>16568</v>
          </cell>
          <cell r="M199">
            <v>18592</v>
          </cell>
          <cell r="N199">
            <v>11487</v>
          </cell>
          <cell r="O199">
            <v>19262</v>
          </cell>
          <cell r="P199">
            <v>16377</v>
          </cell>
          <cell r="Q199">
            <v>19397</v>
          </cell>
          <cell r="R199">
            <v>2576</v>
          </cell>
          <cell r="S199">
            <v>6132</v>
          </cell>
          <cell r="T199">
            <v>30936</v>
          </cell>
          <cell r="V199">
            <v>25825</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V199">
            <v>0</v>
          </cell>
        </row>
        <row r="200">
          <cell r="B200">
            <v>3819</v>
          </cell>
          <cell r="C200">
            <v>4384</v>
          </cell>
          <cell r="D200">
            <v>8157</v>
          </cell>
          <cell r="E200">
            <v>16999</v>
          </cell>
          <cell r="G200">
            <v>27599</v>
          </cell>
          <cell r="J200">
            <v>9104</v>
          </cell>
          <cell r="L200">
            <v>17156</v>
          </cell>
          <cell r="M200">
            <v>19260</v>
          </cell>
          <cell r="N200">
            <v>11963</v>
          </cell>
          <cell r="O200">
            <v>17724</v>
          </cell>
          <cell r="P200">
            <v>16478</v>
          </cell>
          <cell r="Q200">
            <v>19135</v>
          </cell>
          <cell r="R200">
            <v>2727</v>
          </cell>
          <cell r="S200">
            <v>6611</v>
          </cell>
          <cell r="T200">
            <v>31030</v>
          </cell>
          <cell r="V200">
            <v>28260</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V200">
            <v>0</v>
          </cell>
        </row>
        <row r="201">
          <cell r="B201">
            <v>3736</v>
          </cell>
          <cell r="C201">
            <v>4288</v>
          </cell>
          <cell r="D201">
            <v>7980</v>
          </cell>
          <cell r="E201">
            <v>17532</v>
          </cell>
          <cell r="G201">
            <v>27557</v>
          </cell>
          <cell r="J201">
            <v>8103</v>
          </cell>
          <cell r="L201">
            <v>14996</v>
          </cell>
          <cell r="M201">
            <v>16938</v>
          </cell>
          <cell r="N201">
            <v>10988</v>
          </cell>
          <cell r="O201">
            <v>18387</v>
          </cell>
          <cell r="P201">
            <v>16584</v>
          </cell>
          <cell r="Q201">
            <v>17922</v>
          </cell>
          <cell r="R201">
            <v>2707</v>
          </cell>
          <cell r="S201">
            <v>6562</v>
          </cell>
          <cell r="T201">
            <v>31136</v>
          </cell>
          <cell r="V201">
            <v>25470</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V201">
            <v>0</v>
          </cell>
        </row>
        <row r="202">
          <cell r="B202">
            <v>3814</v>
          </cell>
          <cell r="C202">
            <v>4472</v>
          </cell>
          <cell r="D202">
            <v>8232</v>
          </cell>
          <cell r="E202">
            <v>17942</v>
          </cell>
          <cell r="G202">
            <v>29020</v>
          </cell>
          <cell r="J202">
            <v>8541</v>
          </cell>
          <cell r="L202">
            <v>17430</v>
          </cell>
          <cell r="M202">
            <v>19585</v>
          </cell>
          <cell r="N202">
            <v>12149</v>
          </cell>
          <cell r="O202">
            <v>18180</v>
          </cell>
          <cell r="P202">
            <v>16696</v>
          </cell>
          <cell r="Q202">
            <v>18938</v>
          </cell>
          <cell r="R202">
            <v>2754</v>
          </cell>
          <cell r="S202">
            <v>6350</v>
          </cell>
          <cell r="T202">
            <v>31257</v>
          </cell>
          <cell r="V202">
            <v>25708</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V202">
            <v>0</v>
          </cell>
        </row>
        <row r="203">
          <cell r="B203">
            <v>3890</v>
          </cell>
          <cell r="C203">
            <v>4292</v>
          </cell>
          <cell r="D203">
            <v>8139</v>
          </cell>
          <cell r="E203">
            <v>18378</v>
          </cell>
          <cell r="G203">
            <v>29111</v>
          </cell>
          <cell r="J203">
            <v>8135</v>
          </cell>
          <cell r="L203">
            <v>17726</v>
          </cell>
          <cell r="M203">
            <v>19764</v>
          </cell>
          <cell r="N203">
            <v>12315</v>
          </cell>
          <cell r="O203">
            <v>18288</v>
          </cell>
          <cell r="P203">
            <v>16796</v>
          </cell>
          <cell r="Q203">
            <v>19475</v>
          </cell>
          <cell r="R203">
            <v>2682</v>
          </cell>
          <cell r="S203">
            <v>6853</v>
          </cell>
          <cell r="T203">
            <v>31373</v>
          </cell>
          <cell r="V203">
            <v>26469</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V203">
            <v>0</v>
          </cell>
        </row>
        <row r="204">
          <cell r="B204">
            <v>3937</v>
          </cell>
          <cell r="C204">
            <v>5023</v>
          </cell>
          <cell r="D204">
            <v>8894</v>
          </cell>
          <cell r="E204">
            <v>18835</v>
          </cell>
          <cell r="G204">
            <v>29432</v>
          </cell>
          <cell r="J204">
            <v>9084</v>
          </cell>
          <cell r="L204">
            <v>17462</v>
          </cell>
          <cell r="M204">
            <v>19648</v>
          </cell>
          <cell r="N204">
            <v>12779</v>
          </cell>
          <cell r="O204">
            <v>18532</v>
          </cell>
          <cell r="P204">
            <v>16888</v>
          </cell>
          <cell r="Q204">
            <v>19669</v>
          </cell>
          <cell r="R204">
            <v>2711</v>
          </cell>
          <cell r="S204">
            <v>6615</v>
          </cell>
          <cell r="T204">
            <v>31539</v>
          </cell>
          <cell r="V204">
            <v>28630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V204">
            <v>0</v>
          </cell>
        </row>
        <row r="205">
          <cell r="B205">
            <v>3953</v>
          </cell>
          <cell r="C205">
            <v>4324</v>
          </cell>
          <cell r="D205">
            <v>8241</v>
          </cell>
          <cell r="E205">
            <v>19089</v>
          </cell>
          <cell r="G205">
            <v>28493</v>
          </cell>
          <cell r="J205">
            <v>7397</v>
          </cell>
          <cell r="L205">
            <v>15450</v>
          </cell>
          <cell r="M205">
            <v>17685</v>
          </cell>
          <cell r="N205">
            <v>11833</v>
          </cell>
          <cell r="O205">
            <v>18747</v>
          </cell>
          <cell r="P205">
            <v>16978</v>
          </cell>
          <cell r="Q205">
            <v>19600</v>
          </cell>
          <cell r="R205">
            <v>2752</v>
          </cell>
          <cell r="S205">
            <v>6134</v>
          </cell>
          <cell r="T205">
            <v>31741</v>
          </cell>
          <cell r="V205">
            <v>25687</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V205">
            <v>0</v>
          </cell>
        </row>
        <row r="206">
          <cell r="B206">
            <v>3989</v>
          </cell>
          <cell r="C206">
            <v>4704</v>
          </cell>
          <cell r="D206">
            <v>8646</v>
          </cell>
          <cell r="E206">
            <v>19433</v>
          </cell>
          <cell r="G206">
            <v>29318</v>
          </cell>
          <cell r="J206">
            <v>8428</v>
          </cell>
          <cell r="L206">
            <v>17426</v>
          </cell>
          <cell r="M206">
            <v>19879</v>
          </cell>
          <cell r="N206">
            <v>12827</v>
          </cell>
          <cell r="O206">
            <v>18326</v>
          </cell>
          <cell r="P206">
            <v>17065</v>
          </cell>
          <cell r="Q206">
            <v>20390</v>
          </cell>
          <cell r="R206">
            <v>2842</v>
          </cell>
          <cell r="S206">
            <v>6580</v>
          </cell>
          <cell r="T206">
            <v>31983</v>
          </cell>
          <cell r="V206">
            <v>25952</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V206">
            <v>0</v>
          </cell>
        </row>
        <row r="207">
          <cell r="B207">
            <v>4028</v>
          </cell>
          <cell r="C207">
            <v>4487</v>
          </cell>
          <cell r="D207">
            <v>8469</v>
          </cell>
          <cell r="E207">
            <v>19998</v>
          </cell>
          <cell r="G207">
            <v>29382</v>
          </cell>
          <cell r="J207">
            <v>8673</v>
          </cell>
          <cell r="L207">
            <v>18470</v>
          </cell>
          <cell r="M207">
            <v>20498</v>
          </cell>
          <cell r="N207">
            <v>12734</v>
          </cell>
          <cell r="O207">
            <v>19143</v>
          </cell>
          <cell r="P207">
            <v>17242</v>
          </cell>
          <cell r="Q207">
            <v>20833</v>
          </cell>
          <cell r="R207">
            <v>3107</v>
          </cell>
          <cell r="S207">
            <v>6666</v>
          </cell>
          <cell r="T207">
            <v>32271</v>
          </cell>
          <cell r="V207">
            <v>26317</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V207">
            <v>0</v>
          </cell>
        </row>
        <row r="208">
          <cell r="B208">
            <v>4049</v>
          </cell>
          <cell r="C208">
            <v>4998</v>
          </cell>
          <cell r="D208">
            <v>8994</v>
          </cell>
          <cell r="E208">
            <v>20620</v>
          </cell>
          <cell r="G208">
            <v>29371</v>
          </cell>
          <cell r="J208">
            <v>9429</v>
          </cell>
          <cell r="L208">
            <v>18661</v>
          </cell>
          <cell r="M208">
            <v>21001</v>
          </cell>
          <cell r="N208">
            <v>11539</v>
          </cell>
          <cell r="O208">
            <v>18812</v>
          </cell>
          <cell r="P208">
            <v>17420</v>
          </cell>
          <cell r="Q208">
            <v>21058</v>
          </cell>
          <cell r="R208">
            <v>3225</v>
          </cell>
          <cell r="S208">
            <v>6881</v>
          </cell>
          <cell r="T208">
            <v>32484</v>
          </cell>
          <cell r="V208">
            <v>28075</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V208">
            <v>0</v>
          </cell>
        </row>
        <row r="209">
          <cell r="B209">
            <v>3968</v>
          </cell>
          <cell r="C209">
            <v>4412</v>
          </cell>
          <cell r="D209">
            <v>8338</v>
          </cell>
          <cell r="E209">
            <v>20989</v>
          </cell>
          <cell r="G209">
            <v>28275</v>
          </cell>
          <cell r="J209">
            <v>8128</v>
          </cell>
          <cell r="L209">
            <v>15845</v>
          </cell>
          <cell r="M209">
            <v>18558</v>
          </cell>
          <cell r="N209">
            <v>10817</v>
          </cell>
          <cell r="O209">
            <v>20138</v>
          </cell>
          <cell r="P209">
            <v>17606</v>
          </cell>
          <cell r="Q209">
            <v>20983</v>
          </cell>
          <cell r="R209">
            <v>2786</v>
          </cell>
          <cell r="S209">
            <v>6430</v>
          </cell>
          <cell r="T209">
            <v>32608</v>
          </cell>
          <cell r="V209">
            <v>25169</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V209">
            <v>0</v>
          </cell>
        </row>
        <row r="210">
          <cell r="B210">
            <v>3949</v>
          </cell>
          <cell r="C210">
            <v>4684</v>
          </cell>
          <cell r="D210">
            <v>8578</v>
          </cell>
          <cell r="E210">
            <v>21055</v>
          </cell>
          <cell r="G210">
            <v>29517</v>
          </cell>
          <cell r="J210">
            <v>8490</v>
          </cell>
          <cell r="L210">
            <v>17866</v>
          </cell>
          <cell r="M210">
            <v>21197</v>
          </cell>
          <cell r="N210">
            <v>11292</v>
          </cell>
          <cell r="O210">
            <v>20227</v>
          </cell>
          <cell r="P210">
            <v>17753</v>
          </cell>
          <cell r="Q210">
            <v>21495</v>
          </cell>
          <cell r="R210">
            <v>2784</v>
          </cell>
          <cell r="S210">
            <v>6923</v>
          </cell>
          <cell r="T210">
            <v>32641</v>
          </cell>
          <cell r="V210">
            <v>25937</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V210">
            <v>0</v>
          </cell>
        </row>
        <row r="211">
          <cell r="B211">
            <v>3983</v>
          </cell>
          <cell r="C211">
            <v>4452</v>
          </cell>
          <cell r="D211">
            <v>8398</v>
          </cell>
          <cell r="E211">
            <v>20972</v>
          </cell>
          <cell r="G211">
            <v>29146</v>
          </cell>
          <cell r="J211">
            <v>9067</v>
          </cell>
          <cell r="L211">
            <v>18124</v>
          </cell>
          <cell r="M211">
            <v>21476</v>
          </cell>
          <cell r="N211">
            <v>11476</v>
          </cell>
          <cell r="O211">
            <v>19350</v>
          </cell>
          <cell r="P211">
            <v>17773</v>
          </cell>
          <cell r="Q211">
            <v>22130</v>
          </cell>
          <cell r="R211">
            <v>3114</v>
          </cell>
          <cell r="S211">
            <v>6564</v>
          </cell>
          <cell r="T211">
            <v>32558</v>
          </cell>
          <cell r="V211">
            <v>26233</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V211">
            <v>0</v>
          </cell>
        </row>
        <row r="212">
          <cell r="B212">
            <v>4159</v>
          </cell>
          <cell r="C212">
            <v>5080</v>
          </cell>
          <cell r="D212">
            <v>9166</v>
          </cell>
          <cell r="E212">
            <v>21223</v>
          </cell>
          <cell r="G212">
            <v>29437</v>
          </cell>
          <cell r="J212">
            <v>8978</v>
          </cell>
          <cell r="L212">
            <v>18863</v>
          </cell>
          <cell r="M212">
            <v>22011</v>
          </cell>
          <cell r="N212">
            <v>11552</v>
          </cell>
          <cell r="O212">
            <v>19325</v>
          </cell>
          <cell r="P212">
            <v>17891</v>
          </cell>
          <cell r="Q212">
            <v>22443</v>
          </cell>
          <cell r="R212">
            <v>3064</v>
          </cell>
          <cell r="S212">
            <v>6931</v>
          </cell>
          <cell r="T212">
            <v>32594</v>
          </cell>
          <cell r="V212">
            <v>28061</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V212">
            <v>0</v>
          </cell>
        </row>
        <row r="213">
          <cell r="B213">
            <v>4044</v>
          </cell>
          <cell r="C213">
            <v>4413</v>
          </cell>
          <cell r="D213">
            <v>8435</v>
          </cell>
          <cell r="E213">
            <v>21214</v>
          </cell>
          <cell r="G213">
            <v>28961</v>
          </cell>
          <cell r="J213">
            <v>8375</v>
          </cell>
          <cell r="L213">
            <v>16767</v>
          </cell>
          <cell r="M213">
            <v>20111</v>
          </cell>
          <cell r="N213">
            <v>11193</v>
          </cell>
          <cell r="O213">
            <v>19879</v>
          </cell>
          <cell r="P213">
            <v>17983</v>
          </cell>
          <cell r="Q213">
            <v>22136</v>
          </cell>
          <cell r="R213">
            <v>2847</v>
          </cell>
          <cell r="S213">
            <v>6609</v>
          </cell>
          <cell r="T213">
            <v>32734</v>
          </cell>
          <cell r="V213">
            <v>24885</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V213">
            <v>0</v>
          </cell>
        </row>
        <row r="214">
          <cell r="B214">
            <v>4128</v>
          </cell>
          <cell r="C214">
            <v>5002</v>
          </cell>
          <cell r="D214">
            <v>9064</v>
          </cell>
          <cell r="E214">
            <v>21112</v>
          </cell>
          <cell r="G214">
            <v>29598</v>
          </cell>
          <cell r="J214">
            <v>8584</v>
          </cell>
          <cell r="L214">
            <v>18941</v>
          </cell>
          <cell r="M214">
            <v>23062</v>
          </cell>
          <cell r="N214">
            <v>11672</v>
          </cell>
          <cell r="O214">
            <v>20100</v>
          </cell>
          <cell r="P214">
            <v>18051</v>
          </cell>
          <cell r="Q214">
            <v>22352</v>
          </cell>
          <cell r="R214">
            <v>2945</v>
          </cell>
          <cell r="S214">
            <v>6782</v>
          </cell>
          <cell r="T214">
            <v>32980</v>
          </cell>
          <cell r="V214">
            <v>26093</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V214">
            <v>0</v>
          </cell>
        </row>
        <row r="215">
          <cell r="B215">
            <v>4169</v>
          </cell>
          <cell r="C215">
            <v>4693</v>
          </cell>
          <cell r="D215">
            <v>8828</v>
          </cell>
          <cell r="E215">
            <v>21137</v>
          </cell>
          <cell r="G215">
            <v>29381</v>
          </cell>
          <cell r="J215">
            <v>8923</v>
          </cell>
          <cell r="L215">
            <v>18883</v>
          </cell>
          <cell r="M215">
            <v>22917</v>
          </cell>
          <cell r="N215">
            <v>12029</v>
          </cell>
          <cell r="O215">
            <v>20280</v>
          </cell>
          <cell r="P215">
            <v>18048</v>
          </cell>
          <cell r="Q215">
            <v>22575</v>
          </cell>
          <cell r="R215">
            <v>2968</v>
          </cell>
          <cell r="S215">
            <v>6936</v>
          </cell>
          <cell r="T215">
            <v>33334</v>
          </cell>
          <cell r="V215">
            <v>26740</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V215">
            <v>0</v>
          </cell>
        </row>
        <row r="216">
          <cell r="B216">
            <v>4186</v>
          </cell>
          <cell r="C216">
            <v>5155</v>
          </cell>
          <cell r="D216">
            <v>9268</v>
          </cell>
          <cell r="E216">
            <v>21505</v>
          </cell>
          <cell r="G216">
            <v>30191</v>
          </cell>
          <cell r="J216">
            <v>8936</v>
          </cell>
          <cell r="L216">
            <v>20214</v>
          </cell>
          <cell r="M216">
            <v>24762</v>
          </cell>
          <cell r="N216">
            <v>12836</v>
          </cell>
          <cell r="O216">
            <v>20077</v>
          </cell>
          <cell r="P216">
            <v>18098</v>
          </cell>
          <cell r="Q216">
            <v>22688</v>
          </cell>
          <cell r="R216">
            <v>3121</v>
          </cell>
          <cell r="S216">
            <v>6861</v>
          </cell>
          <cell r="T216">
            <v>33611</v>
          </cell>
          <cell r="V216">
            <v>28532</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V216">
            <v>0</v>
          </cell>
        </row>
        <row r="217">
          <cell r="B217">
            <v>4037</v>
          </cell>
          <cell r="C217">
            <v>4828</v>
          </cell>
          <cell r="D217">
            <v>8810</v>
          </cell>
          <cell r="E217">
            <v>21578</v>
          </cell>
          <cell r="G217">
            <v>29527</v>
          </cell>
          <cell r="J217">
            <v>8499</v>
          </cell>
          <cell r="L217">
            <v>17378</v>
          </cell>
          <cell r="M217">
            <v>21609</v>
          </cell>
          <cell r="N217">
            <v>12037</v>
          </cell>
          <cell r="O217">
            <v>20344</v>
          </cell>
          <cell r="P217">
            <v>18172</v>
          </cell>
          <cell r="Q217">
            <v>22819</v>
          </cell>
          <cell r="R217">
            <v>3112</v>
          </cell>
          <cell r="S217">
            <v>6461</v>
          </cell>
          <cell r="T217">
            <v>33818</v>
          </cell>
          <cell r="V217">
            <v>25349</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V217">
            <v>0</v>
          </cell>
        </row>
        <row r="218">
          <cell r="B218">
            <v>4139</v>
          </cell>
          <cell r="C218">
            <v>5273</v>
          </cell>
          <cell r="D218">
            <v>9324</v>
          </cell>
          <cell r="E218">
            <v>21644</v>
          </cell>
          <cell r="G218">
            <v>30475</v>
          </cell>
          <cell r="J218">
            <v>9004</v>
          </cell>
          <cell r="L218">
            <v>19671</v>
          </cell>
          <cell r="M218">
            <v>24260</v>
          </cell>
          <cell r="N218">
            <v>11955</v>
          </cell>
          <cell r="O218">
            <v>20278</v>
          </cell>
          <cell r="P218">
            <v>18269</v>
          </cell>
          <cell r="Q218">
            <v>23071</v>
          </cell>
          <cell r="R218">
            <v>3111</v>
          </cell>
          <cell r="S218">
            <v>6939</v>
          </cell>
          <cell r="T218">
            <v>33956</v>
          </cell>
          <cell r="V218">
            <v>26543</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V218">
            <v>0</v>
          </cell>
        </row>
        <row r="219">
          <cell r="B219">
            <v>4204</v>
          </cell>
          <cell r="C219">
            <v>4923</v>
          </cell>
          <cell r="D219">
            <v>9075</v>
          </cell>
          <cell r="E219">
            <v>21936</v>
          </cell>
          <cell r="G219">
            <v>30615</v>
          </cell>
          <cell r="J219">
            <v>9299</v>
          </cell>
          <cell r="L219">
            <v>19704</v>
          </cell>
          <cell r="M219">
            <v>24275</v>
          </cell>
          <cell r="N219">
            <v>11828</v>
          </cell>
          <cell r="O219">
            <v>20574</v>
          </cell>
          <cell r="P219">
            <v>18377</v>
          </cell>
          <cell r="Q219">
            <v>23461</v>
          </cell>
          <cell r="R219">
            <v>3177</v>
          </cell>
          <cell r="S219">
            <v>7037</v>
          </cell>
          <cell r="T219">
            <v>33999</v>
          </cell>
          <cell r="V219">
            <v>27399</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V219">
            <v>0</v>
          </cell>
        </row>
        <row r="220">
          <cell r="B220">
            <v>4300</v>
          </cell>
          <cell r="C220">
            <v>5154</v>
          </cell>
          <cell r="D220">
            <v>9390</v>
          </cell>
          <cell r="E220">
            <v>22439</v>
          </cell>
          <cell r="G220">
            <v>31617</v>
          </cell>
          <cell r="J220">
            <v>9603</v>
          </cell>
          <cell r="L220">
            <v>19994</v>
          </cell>
          <cell r="M220">
            <v>24962</v>
          </cell>
          <cell r="N220">
            <v>12585</v>
          </cell>
          <cell r="O220">
            <v>21080</v>
          </cell>
          <cell r="P220">
            <v>18449</v>
          </cell>
          <cell r="Q220">
            <v>23247</v>
          </cell>
          <cell r="R220">
            <v>3293</v>
          </cell>
          <cell r="S220">
            <v>7296</v>
          </cell>
          <cell r="T220">
            <v>34088</v>
          </cell>
          <cell r="V220">
            <v>28861</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V220">
            <v>0</v>
          </cell>
        </row>
        <row r="221">
          <cell r="B221">
            <v>4206</v>
          </cell>
          <cell r="C221">
            <v>4685</v>
          </cell>
          <cell r="D221">
            <v>8858</v>
          </cell>
          <cell r="E221">
            <v>22769</v>
          </cell>
          <cell r="G221">
            <v>31180</v>
          </cell>
          <cell r="J221">
            <v>9279</v>
          </cell>
          <cell r="L221">
            <v>18440</v>
          </cell>
          <cell r="M221">
            <v>22854</v>
          </cell>
          <cell r="N221">
            <v>12069</v>
          </cell>
          <cell r="O221">
            <v>21190</v>
          </cell>
          <cell r="P221">
            <v>18521</v>
          </cell>
          <cell r="Q221">
            <v>23085</v>
          </cell>
          <cell r="R221">
            <v>3044</v>
          </cell>
          <cell r="S221">
            <v>7116</v>
          </cell>
          <cell r="T221">
            <v>34189</v>
          </cell>
          <cell r="V221">
            <v>25888</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V221">
            <v>0</v>
          </cell>
        </row>
        <row r="222">
          <cell r="B222">
            <v>4210</v>
          </cell>
          <cell r="C222">
            <v>5205</v>
          </cell>
          <cell r="D222">
            <v>9337</v>
          </cell>
          <cell r="E222">
            <v>23114</v>
          </cell>
          <cell r="G222">
            <v>32221</v>
          </cell>
          <cell r="J222">
            <v>9800</v>
          </cell>
          <cell r="L222">
            <v>20446</v>
          </cell>
          <cell r="M222">
            <v>25854</v>
          </cell>
          <cell r="N222">
            <v>12118</v>
          </cell>
          <cell r="O222">
            <v>20729</v>
          </cell>
          <cell r="P222">
            <v>18592</v>
          </cell>
          <cell r="Q222">
            <v>23785</v>
          </cell>
          <cell r="R222">
            <v>3102</v>
          </cell>
          <cell r="S222">
            <v>6984</v>
          </cell>
          <cell r="T222">
            <v>34301</v>
          </cell>
          <cell r="V222">
            <v>26683</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V222">
            <v>0</v>
          </cell>
        </row>
        <row r="223">
          <cell r="B223">
            <v>4226</v>
          </cell>
          <cell r="C223">
            <v>4857</v>
          </cell>
          <cell r="D223">
            <v>9034</v>
          </cell>
          <cell r="E223">
            <v>23220</v>
          </cell>
          <cell r="G223">
            <v>32111</v>
          </cell>
          <cell r="J223">
            <v>10024</v>
          </cell>
          <cell r="L223">
            <v>19985</v>
          </cell>
          <cell r="M223">
            <v>25253</v>
          </cell>
          <cell r="N223">
            <v>12157</v>
          </cell>
          <cell r="O223">
            <v>20586</v>
          </cell>
          <cell r="P223">
            <v>18666</v>
          </cell>
          <cell r="Q223">
            <v>24367</v>
          </cell>
          <cell r="R223">
            <v>3070</v>
          </cell>
          <cell r="S223">
            <v>6939</v>
          </cell>
          <cell r="T223">
            <v>34410</v>
          </cell>
          <cell r="V223">
            <v>27923</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V223">
            <v>0</v>
          </cell>
        </row>
        <row r="224">
          <cell r="B224">
            <v>4479</v>
          </cell>
          <cell r="C224">
            <v>4805</v>
          </cell>
          <cell r="D224">
            <v>9261</v>
          </cell>
          <cell r="E224">
            <v>23210</v>
          </cell>
          <cell r="G224">
            <v>32948</v>
          </cell>
          <cell r="J224">
            <v>10443</v>
          </cell>
          <cell r="L224">
            <v>21452</v>
          </cell>
          <cell r="M224">
            <v>26843</v>
          </cell>
          <cell r="N224">
            <v>12399</v>
          </cell>
          <cell r="O224">
            <v>20952</v>
          </cell>
          <cell r="P224">
            <v>18731</v>
          </cell>
          <cell r="Q224">
            <v>24329</v>
          </cell>
          <cell r="R224">
            <v>3255</v>
          </cell>
          <cell r="S224">
            <v>6914</v>
          </cell>
          <cell r="T224">
            <v>34507</v>
          </cell>
          <cell r="V224">
            <v>29227</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V224">
            <v>0</v>
          </cell>
        </row>
        <row r="225">
          <cell r="B225">
            <v>4309</v>
          </cell>
          <cell r="C225">
            <v>4531</v>
          </cell>
          <cell r="D225">
            <v>8826</v>
          </cell>
          <cell r="E225">
            <v>22944</v>
          </cell>
          <cell r="G225">
            <v>31891</v>
          </cell>
          <cell r="J225">
            <v>10083</v>
          </cell>
          <cell r="L225">
            <v>18455</v>
          </cell>
          <cell r="M225">
            <v>23901</v>
          </cell>
          <cell r="N225">
            <v>11643</v>
          </cell>
          <cell r="O225">
            <v>21429</v>
          </cell>
          <cell r="P225">
            <v>18804</v>
          </cell>
          <cell r="Q225">
            <v>24135</v>
          </cell>
          <cell r="R225">
            <v>3103</v>
          </cell>
          <cell r="S225">
            <v>6661</v>
          </cell>
          <cell r="T225">
            <v>34589</v>
          </cell>
          <cell r="V225">
            <v>26527</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V225">
            <v>0</v>
          </cell>
        </row>
        <row r="226">
          <cell r="B226">
            <v>4584</v>
          </cell>
          <cell r="C226">
            <v>4927</v>
          </cell>
          <cell r="D226">
            <v>9488</v>
          </cell>
          <cell r="E226">
            <v>23153</v>
          </cell>
          <cell r="G226">
            <v>32927</v>
          </cell>
          <cell r="J226">
            <v>10406</v>
          </cell>
          <cell r="L226">
            <v>20251</v>
          </cell>
          <cell r="M226">
            <v>26339</v>
          </cell>
          <cell r="N226">
            <v>12029</v>
          </cell>
          <cell r="O226">
            <v>21806</v>
          </cell>
          <cell r="P226">
            <v>18885</v>
          </cell>
          <cell r="Q226">
            <v>24785</v>
          </cell>
          <cell r="R226">
            <v>3188</v>
          </cell>
          <cell r="S226">
            <v>7048</v>
          </cell>
          <cell r="T226">
            <v>34656</v>
          </cell>
          <cell r="V226">
            <v>26821</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V226">
            <v>0</v>
          </cell>
        </row>
        <row r="227">
          <cell r="B227">
            <v>4598</v>
          </cell>
          <cell r="C227">
            <v>4689</v>
          </cell>
          <cell r="D227">
            <v>9278</v>
          </cell>
          <cell r="E227">
            <v>23176</v>
          </cell>
          <cell r="G227">
            <v>32712</v>
          </cell>
          <cell r="J227">
            <v>10469</v>
          </cell>
          <cell r="L227">
            <v>20395</v>
          </cell>
          <cell r="M227">
            <v>26080</v>
          </cell>
          <cell r="N227">
            <v>12323</v>
          </cell>
          <cell r="O227">
            <v>21604</v>
          </cell>
          <cell r="P227">
            <v>19025</v>
          </cell>
          <cell r="Q227">
            <v>25274</v>
          </cell>
          <cell r="R227">
            <v>3324</v>
          </cell>
          <cell r="S227">
            <v>7462</v>
          </cell>
          <cell r="T227">
            <v>34697</v>
          </cell>
          <cell r="V227">
            <v>27712</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V227">
            <v>0</v>
          </cell>
        </row>
        <row r="228">
          <cell r="B228">
            <v>4761</v>
          </cell>
          <cell r="C228">
            <v>4813</v>
          </cell>
          <cell r="D228">
            <v>9566</v>
          </cell>
          <cell r="E228">
            <v>23473</v>
          </cell>
          <cell r="G228">
            <v>33551</v>
          </cell>
          <cell r="J228">
            <v>11257</v>
          </cell>
          <cell r="L228">
            <v>21294</v>
          </cell>
          <cell r="M228">
            <v>26865</v>
          </cell>
          <cell r="N228">
            <v>12997</v>
          </cell>
          <cell r="O228">
            <v>21630</v>
          </cell>
          <cell r="P228">
            <v>19149</v>
          </cell>
          <cell r="Q228">
            <v>25441</v>
          </cell>
          <cell r="R228">
            <v>3338</v>
          </cell>
          <cell r="S228">
            <v>7194</v>
          </cell>
          <cell r="T228">
            <v>34736</v>
          </cell>
          <cell r="V228">
            <v>29360</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V228">
            <v>0</v>
          </cell>
        </row>
        <row r="229">
          <cell r="B229">
            <v>4716</v>
          </cell>
          <cell r="C229">
            <v>4588</v>
          </cell>
          <cell r="D229">
            <v>9305</v>
          </cell>
          <cell r="E229">
            <v>23627</v>
          </cell>
          <cell r="G229">
            <v>32958</v>
          </cell>
          <cell r="J229">
            <v>11018</v>
          </cell>
          <cell r="L229">
            <v>18056</v>
          </cell>
          <cell r="M229">
            <v>23608</v>
          </cell>
          <cell r="N229">
            <v>12476</v>
          </cell>
          <cell r="O229">
            <v>22175</v>
          </cell>
          <cell r="P229">
            <v>19263</v>
          </cell>
          <cell r="Q229">
            <v>25761</v>
          </cell>
          <cell r="R229">
            <v>3247</v>
          </cell>
          <cell r="S229">
            <v>6792</v>
          </cell>
          <cell r="T229">
            <v>34769</v>
          </cell>
          <cell r="V229">
            <v>26575</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V229">
            <v>0</v>
          </cell>
        </row>
        <row r="230">
          <cell r="B230">
            <v>4882</v>
          </cell>
          <cell r="C230">
            <v>5097</v>
          </cell>
          <cell r="D230">
            <v>9962</v>
          </cell>
          <cell r="E230">
            <v>23895</v>
          </cell>
          <cell r="G230">
            <v>33727</v>
          </cell>
          <cell r="J230">
            <v>11627</v>
          </cell>
          <cell r="L230">
            <v>19848</v>
          </cell>
          <cell r="M230">
            <v>26244</v>
          </cell>
          <cell r="N230">
            <v>12893</v>
          </cell>
          <cell r="O230">
            <v>21910</v>
          </cell>
          <cell r="P230">
            <v>19367</v>
          </cell>
          <cell r="Q230">
            <v>26275</v>
          </cell>
          <cell r="R230">
            <v>3210</v>
          </cell>
          <cell r="S230">
            <v>7234</v>
          </cell>
          <cell r="T230">
            <v>34795</v>
          </cell>
          <cell r="V230">
            <v>27192</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V230">
            <v>0.1</v>
          </cell>
        </row>
        <row r="231">
          <cell r="B231">
            <v>4912</v>
          </cell>
          <cell r="C231">
            <v>4880</v>
          </cell>
          <cell r="D231">
            <v>9786</v>
          </cell>
          <cell r="E231">
            <v>24285</v>
          </cell>
          <cell r="G231">
            <v>34015</v>
          </cell>
          <cell r="J231">
            <v>11414</v>
          </cell>
          <cell r="L231">
            <v>19794</v>
          </cell>
          <cell r="M231">
            <v>25747</v>
          </cell>
          <cell r="N231">
            <v>12809</v>
          </cell>
          <cell r="O231">
            <v>21464</v>
          </cell>
          <cell r="P231">
            <v>19421</v>
          </cell>
          <cell r="Q231">
            <v>26826</v>
          </cell>
          <cell r="R231">
            <v>3316</v>
          </cell>
          <cell r="S231">
            <v>7578</v>
          </cell>
          <cell r="T231">
            <v>34796</v>
          </cell>
          <cell r="V231">
            <v>28585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V231">
            <v>-0.1</v>
          </cell>
        </row>
        <row r="232">
          <cell r="B232">
            <v>5228</v>
          </cell>
          <cell r="C232">
            <v>5020</v>
          </cell>
          <cell r="D232">
            <v>10251</v>
          </cell>
          <cell r="E232">
            <v>24550</v>
          </cell>
          <cell r="G232">
            <v>34819</v>
          </cell>
          <cell r="J232">
            <v>11549</v>
          </cell>
          <cell r="L232">
            <v>20256</v>
          </cell>
          <cell r="M232">
            <v>26652</v>
          </cell>
          <cell r="N232">
            <v>13342</v>
          </cell>
          <cell r="O232">
            <v>21682</v>
          </cell>
          <cell r="P232">
            <v>19549</v>
          </cell>
          <cell r="Q232">
            <v>27135</v>
          </cell>
          <cell r="R232">
            <v>3477</v>
          </cell>
          <cell r="S232">
            <v>7213</v>
          </cell>
          <cell r="T232">
            <v>34867</v>
          </cell>
          <cell r="V232">
            <v>29926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V232">
            <v>0</v>
          </cell>
        </row>
        <row r="233">
          <cell r="B233">
            <v>5241</v>
          </cell>
          <cell r="C233">
            <v>4952</v>
          </cell>
          <cell r="D233">
            <v>10205</v>
          </cell>
          <cell r="E233">
            <v>24856</v>
          </cell>
          <cell r="G233">
            <v>34207</v>
          </cell>
          <cell r="J233">
            <v>11290</v>
          </cell>
          <cell r="L233">
            <v>18626</v>
          </cell>
          <cell r="M233">
            <v>24761</v>
          </cell>
          <cell r="N233">
            <v>12667</v>
          </cell>
          <cell r="O233">
            <v>22158</v>
          </cell>
          <cell r="P233">
            <v>19693</v>
          </cell>
          <cell r="Q233">
            <v>27017</v>
          </cell>
          <cell r="R233">
            <v>3262</v>
          </cell>
          <cell r="S233">
            <v>7110</v>
          </cell>
          <cell r="T233">
            <v>35013</v>
          </cell>
          <cell r="V233">
            <v>26649</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V233">
            <v>-0.1</v>
          </cell>
        </row>
        <row r="234">
          <cell r="B234">
            <v>5266</v>
          </cell>
          <cell r="C234">
            <v>5480</v>
          </cell>
          <cell r="D234">
            <v>10727</v>
          </cell>
          <cell r="E234">
            <v>24990</v>
          </cell>
          <cell r="G234">
            <v>35203</v>
          </cell>
          <cell r="J234">
            <v>12033</v>
          </cell>
          <cell r="L234">
            <v>20624</v>
          </cell>
          <cell r="M234">
            <v>27564</v>
          </cell>
          <cell r="N234">
            <v>13380</v>
          </cell>
          <cell r="O234">
            <v>22635</v>
          </cell>
          <cell r="P234">
            <v>19853</v>
          </cell>
          <cell r="Q234">
            <v>27625</v>
          </cell>
          <cell r="R234">
            <v>3252</v>
          </cell>
          <cell r="S234">
            <v>7357</v>
          </cell>
          <cell r="T234">
            <v>35237</v>
          </cell>
          <cell r="V234">
            <v>27283</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V234">
            <v>0.1</v>
          </cell>
        </row>
        <row r="235">
          <cell r="B235">
            <v>5384</v>
          </cell>
          <cell r="C235">
            <v>5248</v>
          </cell>
          <cell r="D235">
            <v>10626</v>
          </cell>
          <cell r="E235">
            <v>25131</v>
          </cell>
          <cell r="G235">
            <v>35079</v>
          </cell>
          <cell r="J235">
            <v>12317</v>
          </cell>
          <cell r="L235">
            <v>20596</v>
          </cell>
          <cell r="M235">
            <v>26891</v>
          </cell>
          <cell r="N235">
            <v>13313</v>
          </cell>
          <cell r="O235">
            <v>22500</v>
          </cell>
          <cell r="P235">
            <v>20038</v>
          </cell>
          <cell r="Q235">
            <v>28171</v>
          </cell>
          <cell r="R235">
            <v>3385</v>
          </cell>
          <cell r="S235">
            <v>7470</v>
          </cell>
          <cell r="T235">
            <v>35528</v>
          </cell>
          <cell r="V235">
            <v>28742</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V235">
            <v>-0.1</v>
          </cell>
        </row>
        <row r="236">
          <cell r="B236">
            <v>5703</v>
          </cell>
          <cell r="C236">
            <v>5639</v>
          </cell>
          <cell r="D236">
            <v>11336</v>
          </cell>
          <cell r="E236">
            <v>25365</v>
          </cell>
          <cell r="G236">
            <v>35863</v>
          </cell>
          <cell r="J236">
            <v>12914</v>
          </cell>
          <cell r="L236">
            <v>21118</v>
          </cell>
          <cell r="M236">
            <v>27882</v>
          </cell>
          <cell r="N236">
            <v>13698</v>
          </cell>
          <cell r="O236">
            <v>22135</v>
          </cell>
          <cell r="P236">
            <v>20168</v>
          </cell>
          <cell r="Q236">
            <v>28100</v>
          </cell>
          <cell r="R236">
            <v>3579</v>
          </cell>
          <cell r="S236">
            <v>7429</v>
          </cell>
          <cell r="T236">
            <v>35788</v>
          </cell>
          <cell r="V236">
            <v>30641</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V236">
            <v>0.2</v>
          </cell>
        </row>
        <row r="237">
          <cell r="B237">
            <v>5629</v>
          </cell>
          <cell r="C237">
            <v>5222</v>
          </cell>
          <cell r="D237">
            <v>10860</v>
          </cell>
          <cell r="E237">
            <v>25679</v>
          </cell>
          <cell r="G237">
            <v>35376</v>
          </cell>
          <cell r="J237">
            <v>12244</v>
          </cell>
          <cell r="L237">
            <v>18862</v>
          </cell>
          <cell r="M237">
            <v>25191</v>
          </cell>
          <cell r="N237">
            <v>12917</v>
          </cell>
          <cell r="O237">
            <v>23160</v>
          </cell>
          <cell r="P237">
            <v>20284</v>
          </cell>
          <cell r="Q237">
            <v>27681</v>
          </cell>
          <cell r="R237">
            <v>3444</v>
          </cell>
          <cell r="S237">
            <v>6887</v>
          </cell>
          <cell r="T237">
            <v>36031</v>
          </cell>
          <cell r="V237">
            <v>28104</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V237">
            <v>-0.1</v>
          </cell>
        </row>
        <row r="238">
          <cell r="B238">
            <v>5747</v>
          </cell>
          <cell r="C238">
            <v>5505</v>
          </cell>
          <cell r="D238">
            <v>11254</v>
          </cell>
          <cell r="E238">
            <v>25905</v>
          </cell>
          <cell r="G238">
            <v>36647</v>
          </cell>
          <cell r="J238">
            <v>13122</v>
          </cell>
          <cell r="L238">
            <v>21592</v>
          </cell>
          <cell r="M238">
            <v>28574</v>
          </cell>
          <cell r="N238">
            <v>13644</v>
          </cell>
          <cell r="O238">
            <v>23333</v>
          </cell>
          <cell r="P238">
            <v>20384</v>
          </cell>
          <cell r="Q238">
            <v>29109</v>
          </cell>
          <cell r="R238">
            <v>3404</v>
          </cell>
          <cell r="S238">
            <v>7389</v>
          </cell>
          <cell r="T238">
            <v>36255</v>
          </cell>
          <cell r="V238">
            <v>29344</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V238">
            <v>0.1</v>
          </cell>
        </row>
        <row r="239">
          <cell r="B239">
            <v>5938</v>
          </cell>
          <cell r="C239">
            <v>5070</v>
          </cell>
          <cell r="D239">
            <v>11007</v>
          </cell>
          <cell r="E239">
            <v>25979</v>
          </cell>
          <cell r="G239">
            <v>36482</v>
          </cell>
          <cell r="J239">
            <v>12422</v>
          </cell>
          <cell r="L239">
            <v>21619</v>
          </cell>
          <cell r="M239">
            <v>28178</v>
          </cell>
          <cell r="N239">
            <v>13441</v>
          </cell>
          <cell r="O239">
            <v>22998</v>
          </cell>
          <cell r="P239">
            <v>20459</v>
          </cell>
          <cell r="Q239">
            <v>29636</v>
          </cell>
          <cell r="R239">
            <v>3488</v>
          </cell>
          <cell r="S239">
            <v>7210</v>
          </cell>
          <cell r="T239">
            <v>36461</v>
          </cell>
          <cell r="V239">
            <v>29933</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V239">
            <v>-0.1</v>
          </cell>
        </row>
        <row r="240">
          <cell r="B240">
            <v>6274</v>
          </cell>
          <cell r="C240">
            <v>5252</v>
          </cell>
          <cell r="D240">
            <v>11526</v>
          </cell>
          <cell r="E240">
            <v>26330</v>
          </cell>
          <cell r="G240">
            <v>37237</v>
          </cell>
          <cell r="J240">
            <v>13189</v>
          </cell>
          <cell r="L240">
            <v>22313</v>
          </cell>
          <cell r="M240">
            <v>29677</v>
          </cell>
          <cell r="N240">
            <v>13491</v>
          </cell>
          <cell r="O240">
            <v>23414</v>
          </cell>
          <cell r="P240">
            <v>20552</v>
          </cell>
          <cell r="Q240">
            <v>29817</v>
          </cell>
          <cell r="R240">
            <v>3610</v>
          </cell>
          <cell r="S240">
            <v>7452</v>
          </cell>
          <cell r="T240">
            <v>36662</v>
          </cell>
          <cell r="V240">
            <v>31165</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V240">
            <v>0.3</v>
          </cell>
        </row>
        <row r="241">
          <cell r="B241">
            <v>5995</v>
          </cell>
          <cell r="C241">
            <v>5000</v>
          </cell>
          <cell r="D241">
            <v>10995</v>
          </cell>
          <cell r="E241">
            <v>26655</v>
          </cell>
          <cell r="G241">
            <v>36818</v>
          </cell>
          <cell r="J241">
            <v>12828</v>
          </cell>
          <cell r="L241">
            <v>19936</v>
          </cell>
          <cell r="M241">
            <v>26781</v>
          </cell>
          <cell r="N241">
            <v>12899</v>
          </cell>
          <cell r="O241">
            <v>23222</v>
          </cell>
          <cell r="P241">
            <v>20654</v>
          </cell>
          <cell r="Q241">
            <v>29868</v>
          </cell>
          <cell r="R241">
            <v>3447</v>
          </cell>
          <cell r="S241">
            <v>6732</v>
          </cell>
          <cell r="T241">
            <v>36870</v>
          </cell>
          <cell r="V241">
            <v>27910</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V241">
            <v>-0.2</v>
          </cell>
        </row>
        <row r="242">
          <cell r="B242">
            <v>6224</v>
          </cell>
          <cell r="C242">
            <v>5387</v>
          </cell>
          <cell r="D242">
            <v>11611</v>
          </cell>
          <cell r="E242">
            <v>26939</v>
          </cell>
          <cell r="G242">
            <v>38413</v>
          </cell>
          <cell r="J242">
            <v>13331</v>
          </cell>
          <cell r="L242">
            <v>22200</v>
          </cell>
          <cell r="M242">
            <v>30238</v>
          </cell>
          <cell r="N242">
            <v>13678</v>
          </cell>
          <cell r="O242">
            <v>23386</v>
          </cell>
          <cell r="P242">
            <v>20763</v>
          </cell>
          <cell r="Q242">
            <v>30462</v>
          </cell>
          <cell r="R242">
            <v>3380</v>
          </cell>
          <cell r="S242">
            <v>6967</v>
          </cell>
          <cell r="T242">
            <v>37086</v>
          </cell>
          <cell r="V242">
            <v>29224</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V242">
            <v>0.3</v>
          </cell>
        </row>
        <row r="243">
          <cell r="B243">
            <v>6124</v>
          </cell>
          <cell r="C243">
            <v>5096</v>
          </cell>
          <cell r="D243">
            <v>11220</v>
          </cell>
          <cell r="E243">
            <v>27039</v>
          </cell>
          <cell r="G243">
            <v>38460</v>
          </cell>
          <cell r="J243">
            <v>12722</v>
          </cell>
          <cell r="L243">
            <v>22072</v>
          </cell>
          <cell r="M243">
            <v>29877</v>
          </cell>
          <cell r="N243">
            <v>13759</v>
          </cell>
          <cell r="O243">
            <v>23300</v>
          </cell>
          <cell r="P243">
            <v>20877</v>
          </cell>
          <cell r="Q243">
            <v>31270</v>
          </cell>
          <cell r="R243">
            <v>3508</v>
          </cell>
          <cell r="S243">
            <v>7326</v>
          </cell>
          <cell r="T243">
            <v>37305</v>
          </cell>
          <cell r="V243">
            <v>31347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V243">
            <v>1.8</v>
          </cell>
        </row>
        <row r="244">
          <cell r="B244">
            <v>6621</v>
          </cell>
          <cell r="C244">
            <v>5380</v>
          </cell>
          <cell r="D244">
            <v>12001</v>
          </cell>
          <cell r="E244">
            <v>27065</v>
          </cell>
          <cell r="G244">
            <v>38761</v>
          </cell>
          <cell r="J244">
            <v>13533</v>
          </cell>
          <cell r="L244">
            <v>22019</v>
          </cell>
          <cell r="M244">
            <v>30777</v>
          </cell>
          <cell r="N244">
            <v>13972</v>
          </cell>
          <cell r="O244">
            <v>23418</v>
          </cell>
          <cell r="P244">
            <v>20988</v>
          </cell>
          <cell r="Q244">
            <v>31730</v>
          </cell>
          <cell r="R244">
            <v>3715</v>
          </cell>
          <cell r="S244">
            <v>7414</v>
          </cell>
          <cell r="T244">
            <v>37523</v>
          </cell>
          <cell r="V244">
            <v>32575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366FF"/>
  </sheetPr>
  <dimension ref="A1"/>
  <sheetViews>
    <sheetView workbookViewId="0">
      <selection activeCell="E63" sqref="E63"/>
    </sheetView>
  </sheetViews>
  <sheetFormatPr baseColWidth="10" defaultRowHeight="16"/>
  <sheetData>
    <row r="1" spans="1:1">
      <c r="A1" t="s">
        <v>441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J61"/>
  <sheetViews>
    <sheetView workbookViewId="0">
      <pane xSplit="1" ySplit="2" topLeftCell="B28" activePane="bottomRight" state="frozen"/>
      <selection pane="topRight" activeCell="B1" sqref="B1"/>
      <selection pane="bottomLeft" activeCell="A3" sqref="A3"/>
      <selection pane="bottomRight" activeCell="R62" sqref="R62"/>
    </sheetView>
  </sheetViews>
  <sheetFormatPr baseColWidth="10" defaultRowHeight="16"/>
  <cols>
    <col min="57" max="57" width="9.42578125" customWidth="1"/>
    <col min="58" max="58" width="18.140625" bestFit="1" customWidth="1"/>
  </cols>
  <sheetData>
    <row r="1" spans="1:62">
      <c r="B1" s="118" t="s">
        <v>293</v>
      </c>
      <c r="K1" s="118" t="s">
        <v>298</v>
      </c>
      <c r="R1" s="118" t="s">
        <v>299</v>
      </c>
      <c r="U1" s="118" t="s">
        <v>296</v>
      </c>
      <c r="AC1" s="118" t="s">
        <v>302</v>
      </c>
      <c r="AL1" s="118" t="s">
        <v>308</v>
      </c>
      <c r="AS1" s="118" t="s">
        <v>305</v>
      </c>
      <c r="AY1" s="118" t="s">
        <v>306</v>
      </c>
      <c r="BC1" t="s">
        <v>421</v>
      </c>
    </row>
    <row r="2" spans="1:62" s="67" customFormat="1" ht="119">
      <c r="B2" s="67" t="s">
        <v>288</v>
      </c>
      <c r="C2" s="67" t="s">
        <v>5</v>
      </c>
      <c r="D2" s="67" t="s">
        <v>289</v>
      </c>
      <c r="E2" s="113" t="s">
        <v>291</v>
      </c>
      <c r="F2" s="113" t="s">
        <v>292</v>
      </c>
      <c r="G2" s="67" t="s">
        <v>11</v>
      </c>
      <c r="H2" s="67" t="s">
        <v>290</v>
      </c>
      <c r="I2" s="67" t="s">
        <v>4</v>
      </c>
      <c r="K2" s="67" t="s">
        <v>288</v>
      </c>
      <c r="L2" s="67" t="s">
        <v>5</v>
      </c>
      <c r="M2" s="67" t="s">
        <v>289</v>
      </c>
      <c r="N2" s="67" t="s">
        <v>11</v>
      </c>
      <c r="O2" s="67" t="s">
        <v>290</v>
      </c>
      <c r="P2" s="67" t="s">
        <v>4</v>
      </c>
      <c r="R2" s="67" t="s">
        <v>294</v>
      </c>
      <c r="S2" s="67" t="s">
        <v>295</v>
      </c>
      <c r="U2" s="67" t="s">
        <v>288</v>
      </c>
      <c r="V2" s="67" t="s">
        <v>5</v>
      </c>
      <c r="W2" s="113" t="s">
        <v>300</v>
      </c>
      <c r="X2" s="67" t="s">
        <v>289</v>
      </c>
      <c r="Y2" s="67" t="s">
        <v>11</v>
      </c>
      <c r="Z2" s="67" t="s">
        <v>290</v>
      </c>
      <c r="AA2" s="67" t="s">
        <v>4</v>
      </c>
      <c r="AC2" s="67" t="s">
        <v>288</v>
      </c>
      <c r="AD2" s="67" t="s">
        <v>5</v>
      </c>
      <c r="AE2" s="113" t="s">
        <v>297</v>
      </c>
      <c r="AF2" s="67" t="s">
        <v>289</v>
      </c>
      <c r="AG2" s="67" t="s">
        <v>11</v>
      </c>
      <c r="AH2" s="67" t="s">
        <v>290</v>
      </c>
      <c r="AI2" s="67" t="s">
        <v>4</v>
      </c>
      <c r="AK2" s="121" t="s">
        <v>288</v>
      </c>
      <c r="AL2" s="67" t="s">
        <v>5</v>
      </c>
      <c r="AM2" s="113" t="s">
        <v>297</v>
      </c>
      <c r="AN2" s="67" t="s">
        <v>289</v>
      </c>
      <c r="AO2" s="67" t="s">
        <v>11</v>
      </c>
      <c r="AP2" s="67" t="s">
        <v>290</v>
      </c>
      <c r="AQ2" s="67" t="s">
        <v>4</v>
      </c>
      <c r="AS2" s="67" t="s">
        <v>304</v>
      </c>
      <c r="AT2" s="67" t="s">
        <v>307</v>
      </c>
      <c r="AY2" s="67" t="s">
        <v>304</v>
      </c>
      <c r="AZ2" s="67" t="s">
        <v>307</v>
      </c>
      <c r="BC2" s="67" t="s">
        <v>424</v>
      </c>
      <c r="BD2" s="67" t="s">
        <v>422</v>
      </c>
      <c r="BE2" s="67" t="s">
        <v>423</v>
      </c>
      <c r="BF2" s="67" t="s">
        <v>429</v>
      </c>
      <c r="BG2" s="67" t="s">
        <v>425</v>
      </c>
      <c r="BH2" s="67" t="s">
        <v>426</v>
      </c>
      <c r="BI2" s="67" t="s">
        <v>427</v>
      </c>
      <c r="BJ2" s="67" t="s">
        <v>428</v>
      </c>
    </row>
    <row r="3" spans="1:62">
      <c r="A3" s="107">
        <v>1962</v>
      </c>
      <c r="B3" s="112">
        <v>0.10096000000000001</v>
      </c>
      <c r="C3" s="112">
        <v>6.2580000000000011E-2</v>
      </c>
      <c r="D3" s="112">
        <f>E3+F3</f>
        <v>1.9980000000000001E-2</v>
      </c>
      <c r="E3" s="114">
        <v>1.1720000000000001E-2</v>
      </c>
      <c r="F3" s="114">
        <v>8.26E-3</v>
      </c>
      <c r="G3" s="112">
        <v>1.2240000000000001E-2</v>
      </c>
      <c r="H3" s="112">
        <v>3.4500000000000004E-3</v>
      </c>
      <c r="I3" s="112">
        <v>2.7100000000000002E-3</v>
      </c>
      <c r="K3" s="112">
        <v>0.10095000000000001</v>
      </c>
      <c r="L3" s="112">
        <v>6.2580000000000011E-2</v>
      </c>
      <c r="M3" s="112">
        <v>1.9980000000000001E-2</v>
      </c>
      <c r="N3" s="112">
        <v>1.2240000000000001E-2</v>
      </c>
      <c r="O3" s="112">
        <v>3.4500000000000004E-3</v>
      </c>
      <c r="P3" s="112">
        <v>2.7100000000000002E-3</v>
      </c>
      <c r="R3" s="38">
        <v>1</v>
      </c>
      <c r="S3" s="116">
        <f t="shared" ref="S3:S52" si="0">S4</f>
        <v>1.8888888888888888</v>
      </c>
      <c r="U3" s="112">
        <v>9.4888680143141085E-2</v>
      </c>
      <c r="V3" s="112">
        <v>6.1427895769751106E-2</v>
      </c>
      <c r="W3" s="119">
        <v>0</v>
      </c>
      <c r="X3" s="112">
        <v>1.6143719101168422E-2</v>
      </c>
      <c r="Y3" s="112">
        <v>1.184556261942765E-2</v>
      </c>
      <c r="Z3" s="112">
        <v>2.929643196334342E-3</v>
      </c>
      <c r="AA3" s="112">
        <v>2.5418609329495635E-3</v>
      </c>
      <c r="AC3" s="30">
        <f>AD3+AF3+AG3+AH3+AI3</f>
        <v>9.7492808905261602E-2</v>
      </c>
      <c r="AD3" s="30">
        <f>AE3+(V3-W3)</f>
        <v>6.1427895769751106E-2</v>
      </c>
      <c r="AE3" s="122">
        <f>W3*S3</f>
        <v>0</v>
      </c>
      <c r="AF3" s="30">
        <f>(X3-F3)/R3+F3</f>
        <v>1.6143719101168422E-2</v>
      </c>
      <c r="AG3" s="30">
        <f>Y3</f>
        <v>1.184556261942765E-2</v>
      </c>
      <c r="AH3" s="30">
        <f>Z3*S3</f>
        <v>5.5337704819648685E-3</v>
      </c>
      <c r="AI3" s="30">
        <f>AA3</f>
        <v>2.5418609329495635E-3</v>
      </c>
      <c r="AJ3" s="30"/>
      <c r="AK3" s="53">
        <f t="shared" ref="AK3:AK34" si="1">AL3+AN3+AO3+AP3+AQ3</f>
        <v>9.6737062036915414E-2</v>
      </c>
      <c r="AL3" s="112">
        <f>AD3/(1+3*($AD3+$AH3-$V3-$Z3))</f>
        <v>6.0951717676429394E-2</v>
      </c>
      <c r="AM3" s="112">
        <f t="shared" ref="AM3:AQ3" si="2">AE3/(1+3*($AD3+$AH3-$V3-$Z3))</f>
        <v>0</v>
      </c>
      <c r="AN3" s="112">
        <f t="shared" si="2"/>
        <v>1.6018575869670964E-2</v>
      </c>
      <c r="AO3" s="112">
        <f t="shared" si="2"/>
        <v>1.1753737930468995E-2</v>
      </c>
      <c r="AP3" s="112">
        <f t="shared" si="2"/>
        <v>5.4908736800483747E-3</v>
      </c>
      <c r="AQ3" s="112">
        <f t="shared" si="2"/>
        <v>2.5221568802976913E-3</v>
      </c>
      <c r="AS3" s="123">
        <f>(AP3+AM3)/AK3</f>
        <v>5.6760806710803621E-2</v>
      </c>
      <c r="AT3" s="38">
        <f>(Z3+W3)/U3</f>
        <v>3.0874527835300571E-2</v>
      </c>
      <c r="AY3" s="8">
        <f>AN3/AK3</f>
        <v>0.16558881913902021</v>
      </c>
      <c r="AZ3" s="8">
        <f>X3/U3</f>
        <v>0.1701332453651517</v>
      </c>
      <c r="BC3" s="30">
        <f>U3</f>
        <v>9.4888680143141085E-2</v>
      </c>
      <c r="BD3" s="30">
        <f>U3+AF3-X3</f>
        <v>9.4888680143141085E-2</v>
      </c>
      <c r="BE3" s="44">
        <f>U3-BJ3+BJ3/BG3</f>
        <v>9.1165759493414961E-2</v>
      </c>
      <c r="BF3" s="44">
        <f>U3-BJ3+BJ3/R3-BD3</f>
        <v>0</v>
      </c>
      <c r="BG3" s="160">
        <f>BH3/(100*BI3)</f>
        <v>1.8947611121215477</v>
      </c>
      <c r="BH3" s="160">
        <v>4.3250000000000002</v>
      </c>
      <c r="BI3" s="44">
        <v>2.2826096505418222E-2</v>
      </c>
      <c r="BJ3" s="30">
        <f>X3-F3</f>
        <v>7.8837191011684217E-3</v>
      </c>
    </row>
    <row r="4" spans="1:62">
      <c r="A4" s="108">
        <v>1963</v>
      </c>
      <c r="B4" s="112">
        <v>9.912E-2</v>
      </c>
      <c r="C4" s="112">
        <v>6.4010000000000011E-2</v>
      </c>
      <c r="D4" s="112">
        <f t="shared" ref="D4:D53" si="3">E4+F4</f>
        <v>1.874E-2</v>
      </c>
      <c r="E4" s="114">
        <v>1.0719999999999999E-2</v>
      </c>
      <c r="F4" s="114">
        <v>8.0200000000000011E-3</v>
      </c>
      <c r="G4" s="112">
        <v>1.0225000000000001E-2</v>
      </c>
      <c r="H4" s="112">
        <v>3.4550000000000006E-3</v>
      </c>
      <c r="I4" s="112">
        <v>2.6900000000000001E-3</v>
      </c>
      <c r="K4" s="112">
        <v>9.9115000000000009E-2</v>
      </c>
      <c r="L4" s="112">
        <v>6.4010000000000011E-2</v>
      </c>
      <c r="M4" s="112">
        <v>1.874E-2</v>
      </c>
      <c r="N4" s="112">
        <v>1.0225000000000001E-2</v>
      </c>
      <c r="O4" s="112">
        <v>3.4550000000000006E-3</v>
      </c>
      <c r="P4" s="112">
        <v>2.6900000000000001E-3</v>
      </c>
      <c r="R4" s="38">
        <v>1</v>
      </c>
      <c r="S4" s="116">
        <f t="shared" si="0"/>
        <v>1.8888888888888888</v>
      </c>
      <c r="U4" s="112">
        <v>9.3034964580333099E-2</v>
      </c>
      <c r="V4" s="112">
        <v>6.2355538922468791E-2</v>
      </c>
      <c r="W4" s="119">
        <v>0</v>
      </c>
      <c r="X4" s="112">
        <v>1.514188909646255E-2</v>
      </c>
      <c r="Y4" s="112">
        <v>1.0056018700928926E-2</v>
      </c>
      <c r="Z4" s="112">
        <v>2.9783742693890651E-3</v>
      </c>
      <c r="AA4" s="112">
        <v>2.5031432444278683E-3</v>
      </c>
      <c r="AC4" s="30">
        <f t="shared" ref="AC4:AC57" si="4">AD4+AF4+AG4+AH4+AI4</f>
        <v>9.56824080286897E-2</v>
      </c>
      <c r="AD4" s="30">
        <f t="shared" ref="AD4:AD57" si="5">AE4+(V4-W4)</f>
        <v>6.2355538922468791E-2</v>
      </c>
      <c r="AE4" s="122">
        <f t="shared" ref="AE4:AE57" si="6">W4*S4</f>
        <v>0</v>
      </c>
      <c r="AF4" s="30">
        <f t="shared" ref="AF4:AF57" si="7">(X4-F4)/R4+F4</f>
        <v>1.514188909646255E-2</v>
      </c>
      <c r="AG4" s="30">
        <f t="shared" ref="AG4:AG57" si="8">Y4</f>
        <v>1.0056018700928926E-2</v>
      </c>
      <c r="AH4" s="30">
        <f t="shared" ref="AH4:AH57" si="9">Z4*S4</f>
        <v>5.6258180644015669E-3</v>
      </c>
      <c r="AI4" s="30">
        <f t="shared" ref="AI4:AI57" si="10">AA4</f>
        <v>2.5031432444278683E-3</v>
      </c>
      <c r="AJ4" s="30"/>
      <c r="AK4" s="53">
        <f t="shared" si="1"/>
        <v>9.4928454782934088E-2</v>
      </c>
      <c r="AL4" s="112">
        <f t="shared" ref="AL4:AL57" si="11">AD4/(1+3*($AD4+$AH4-$V4-$Z4))</f>
        <v>6.186419300078861E-2</v>
      </c>
      <c r="AM4" s="112">
        <f t="shared" ref="AM4:AM57" si="12">AE4/(1+3*($AD4+$AH4-$V4-$Z4))</f>
        <v>0</v>
      </c>
      <c r="AN4" s="112">
        <f t="shared" ref="AN4:AN57" si="13">AF4/(1+3*($AD4+$AH4-$V4-$Z4))</f>
        <v>1.5022574828914786E-2</v>
      </c>
      <c r="AO4" s="112">
        <f t="shared" ref="AO4:AO57" si="14">AG4/(1+3*($AD4+$AH4-$V4-$Z4))</f>
        <v>9.9767798095261179E-3</v>
      </c>
      <c r="AP4" s="112">
        <f t="shared" ref="AP4:AP57" si="15">AH4/(1+3*($AD4+$AH4-$V4-$Z4))</f>
        <v>5.581488036791744E-3</v>
      </c>
      <c r="AQ4" s="112">
        <f t="shared" ref="AQ4:AQ57" si="16">AI4/(1+3*($AD4+$AH4-$V4-$Z4))</f>
        <v>2.4834191069128325E-3</v>
      </c>
      <c r="AS4" s="123">
        <f t="shared" ref="AS4:AS57" si="17">(AP4+AM4)/AK4</f>
        <v>5.8796785953742971E-2</v>
      </c>
      <c r="AT4" s="38">
        <f t="shared" ref="AT4:AT57" si="18">(Z4+W4)/U4</f>
        <v>3.2013493881833228E-2</v>
      </c>
      <c r="AY4" s="8">
        <f t="shared" ref="AY4:AY57" si="19">AN4/AK4</f>
        <v>0.1582515470547351</v>
      </c>
      <c r="AZ4" s="8">
        <f t="shared" ref="AZ4:AZ57" si="20">X4/U4</f>
        <v>0.16275482196145677</v>
      </c>
      <c r="BC4" s="30">
        <f t="shared" ref="BC4:BC57" si="21">U4</f>
        <v>9.3034964580333099E-2</v>
      </c>
      <c r="BD4" s="30">
        <f t="shared" ref="BD4:BD57" si="22">U4+AF4-X4</f>
        <v>9.3034964580333099E-2</v>
      </c>
      <c r="BE4" s="44">
        <f t="shared" ref="BE4:BE57" si="23">U4-BJ4+BJ4/BG4</f>
        <v>9.0418343895129746E-2</v>
      </c>
      <c r="BF4" s="44">
        <f t="shared" ref="BF4:BF57" si="24">U4-BJ4+BJ4/R4-BD4</f>
        <v>0</v>
      </c>
      <c r="BG4" s="160">
        <f t="shared" ref="BG4:BG59" si="25">BH4/(100*BI4)</f>
        <v>1.5807912972874372</v>
      </c>
      <c r="BH4" s="160">
        <v>4.2591666666666601</v>
      </c>
      <c r="BI4" s="44">
        <v>2.6943257303953964E-2</v>
      </c>
      <c r="BJ4" s="30">
        <f t="shared" ref="BJ4:BJ57" si="26">X4-F4</f>
        <v>7.1218890964625491E-3</v>
      </c>
    </row>
    <row r="5" spans="1:62">
      <c r="A5" s="108">
        <v>1964</v>
      </c>
      <c r="B5" s="112">
        <v>9.7280000000000005E-2</v>
      </c>
      <c r="C5" s="112">
        <v>6.5440000000000012E-2</v>
      </c>
      <c r="D5" s="112">
        <f t="shared" si="3"/>
        <v>1.7500000000000002E-2</v>
      </c>
      <c r="E5" s="114">
        <v>9.7199999999999995E-3</v>
      </c>
      <c r="F5" s="114">
        <v>7.7800000000000013E-3</v>
      </c>
      <c r="G5" s="112">
        <v>8.2100000000000003E-3</v>
      </c>
      <c r="H5" s="112">
        <v>3.4600000000000004E-3</v>
      </c>
      <c r="I5" s="112">
        <v>2.6700000000000001E-3</v>
      </c>
      <c r="K5" s="112">
        <v>9.7280000000000005E-2</v>
      </c>
      <c r="L5" s="112">
        <v>6.5440000000000012E-2</v>
      </c>
      <c r="M5" s="112">
        <v>1.7500000000000002E-2</v>
      </c>
      <c r="N5" s="112">
        <v>8.2100000000000003E-3</v>
      </c>
      <c r="O5" s="112">
        <v>3.4600000000000004E-3</v>
      </c>
      <c r="P5" s="112">
        <v>2.6700000000000001E-3</v>
      </c>
      <c r="R5" s="38">
        <v>1</v>
      </c>
      <c r="S5" s="116">
        <f t="shared" si="0"/>
        <v>1.8888888888888888</v>
      </c>
      <c r="U5" s="112">
        <v>9.1182190791104095E-2</v>
      </c>
      <c r="V5" s="112">
        <v>6.3327783946097033E-2</v>
      </c>
      <c r="W5" s="119">
        <v>0</v>
      </c>
      <c r="X5" s="112">
        <v>1.4126026153783359E-2</v>
      </c>
      <c r="Y5" s="112">
        <v>8.2343761786980302E-3</v>
      </c>
      <c r="Z5" s="112">
        <v>3.0293253389315454E-3</v>
      </c>
      <c r="AA5" s="112">
        <v>2.4646769667077519E-3</v>
      </c>
      <c r="AC5" s="30">
        <f t="shared" si="4"/>
        <v>9.3874922218823542E-2</v>
      </c>
      <c r="AD5" s="30">
        <f t="shared" si="5"/>
        <v>6.3327783946097033E-2</v>
      </c>
      <c r="AE5" s="122">
        <f t="shared" si="6"/>
        <v>0</v>
      </c>
      <c r="AF5" s="30">
        <f t="shared" si="7"/>
        <v>1.4126026153783359E-2</v>
      </c>
      <c r="AG5" s="30">
        <f t="shared" si="8"/>
        <v>8.2343761786980302E-3</v>
      </c>
      <c r="AH5" s="30">
        <f t="shared" si="9"/>
        <v>5.7220589735373631E-3</v>
      </c>
      <c r="AI5" s="30">
        <f t="shared" si="10"/>
        <v>2.4646769667077519E-3</v>
      </c>
      <c r="AJ5" s="30"/>
      <c r="AK5" s="53">
        <f t="shared" si="1"/>
        <v>9.3122658673362502E-2</v>
      </c>
      <c r="AL5" s="112">
        <f t="shared" si="11"/>
        <v>6.2820308870203664E-2</v>
      </c>
      <c r="AM5" s="112">
        <f t="shared" si="12"/>
        <v>0</v>
      </c>
      <c r="AN5" s="112">
        <f t="shared" si="13"/>
        <v>1.4012827716260823E-2</v>
      </c>
      <c r="AO5" s="112">
        <f t="shared" si="14"/>
        <v>8.1683902809477453E-3</v>
      </c>
      <c r="AP5" s="112">
        <f t="shared" si="15"/>
        <v>5.676205445576653E-3</v>
      </c>
      <c r="AQ5" s="112">
        <f t="shared" si="16"/>
        <v>2.4449263603736147E-3</v>
      </c>
      <c r="AS5" s="123">
        <f t="shared" si="17"/>
        <v>6.0954074190327182E-2</v>
      </c>
      <c r="AT5" s="38">
        <f t="shared" si="18"/>
        <v>3.3222774235285121E-2</v>
      </c>
      <c r="AY5" s="8">
        <f t="shared" si="19"/>
        <v>0.15047710101804854</v>
      </c>
      <c r="AZ5" s="8">
        <f t="shared" si="20"/>
        <v>0.15492089004689194</v>
      </c>
      <c r="BC5" s="30">
        <f t="shared" si="21"/>
        <v>9.1182190791104095E-2</v>
      </c>
      <c r="BD5" s="30">
        <f t="shared" si="22"/>
        <v>9.1182190791104095E-2</v>
      </c>
      <c r="BE5" s="44">
        <f t="shared" si="23"/>
        <v>8.8678606736155394E-2</v>
      </c>
      <c r="BF5" s="44">
        <f t="shared" si="24"/>
        <v>0</v>
      </c>
      <c r="BG5" s="160">
        <f t="shared" si="25"/>
        <v>1.6515606456914476</v>
      </c>
      <c r="BH5" s="160">
        <v>4.4058333333333302</v>
      </c>
      <c r="BI5" s="44">
        <v>2.6676788072101162E-2</v>
      </c>
      <c r="BJ5" s="30">
        <f t="shared" si="26"/>
        <v>6.3460261537833578E-3</v>
      </c>
    </row>
    <row r="6" spans="1:62">
      <c r="A6" s="108">
        <v>1965</v>
      </c>
      <c r="B6" s="112">
        <v>9.8879999999999996E-2</v>
      </c>
      <c r="C6" s="112">
        <v>6.5585000000000004E-2</v>
      </c>
      <c r="D6" s="112">
        <f t="shared" si="3"/>
        <v>1.8114999999999999E-2</v>
      </c>
      <c r="E6" s="114">
        <v>1.0344999999999998E-2</v>
      </c>
      <c r="F6" s="114">
        <v>7.7700000000000009E-3</v>
      </c>
      <c r="G6" s="112">
        <v>8.8850000000000005E-3</v>
      </c>
      <c r="H6" s="112">
        <v>3.8700000000000002E-3</v>
      </c>
      <c r="I6" s="112">
        <v>2.4250000000000001E-3</v>
      </c>
      <c r="K6" s="112">
        <v>9.8875000000000005E-2</v>
      </c>
      <c r="L6" s="112">
        <v>6.5585000000000004E-2</v>
      </c>
      <c r="M6" s="112">
        <v>1.8114999999999999E-2</v>
      </c>
      <c r="N6" s="112">
        <v>8.8850000000000005E-3</v>
      </c>
      <c r="O6" s="112">
        <v>3.8700000000000002E-3</v>
      </c>
      <c r="P6" s="112">
        <v>2.4250000000000001E-3</v>
      </c>
      <c r="R6" s="38">
        <v>1</v>
      </c>
      <c r="S6" s="116">
        <f t="shared" si="0"/>
        <v>1.8888888888888888</v>
      </c>
      <c r="U6" s="112">
        <v>9.2566441286797793E-2</v>
      </c>
      <c r="V6" s="112">
        <v>6.3033302860840842E-2</v>
      </c>
      <c r="W6" s="119">
        <v>0</v>
      </c>
      <c r="X6" s="112">
        <v>1.4725577475352565E-2</v>
      </c>
      <c r="Y6" s="112">
        <v>9.1121113852948802E-3</v>
      </c>
      <c r="Z6" s="112">
        <v>3.4835307733966986E-3</v>
      </c>
      <c r="AA6" s="112">
        <v>2.2119163382493968E-3</v>
      </c>
      <c r="AC6" s="30">
        <f t="shared" si="4"/>
        <v>9.566291063170923E-2</v>
      </c>
      <c r="AD6" s="30">
        <f t="shared" si="5"/>
        <v>6.3033302860840842E-2</v>
      </c>
      <c r="AE6" s="122">
        <f t="shared" si="6"/>
        <v>0</v>
      </c>
      <c r="AF6" s="30">
        <f t="shared" si="7"/>
        <v>1.4725577475352565E-2</v>
      </c>
      <c r="AG6" s="30">
        <f t="shared" si="8"/>
        <v>9.1121113852948802E-3</v>
      </c>
      <c r="AH6" s="30">
        <f t="shared" si="9"/>
        <v>6.5800025719715419E-3</v>
      </c>
      <c r="AI6" s="30">
        <f t="shared" si="10"/>
        <v>2.2119163382493968E-3</v>
      </c>
      <c r="AJ6" s="30"/>
      <c r="AK6" s="53">
        <f t="shared" si="1"/>
        <v>9.478243720033612E-2</v>
      </c>
      <c r="AL6" s="112">
        <f t="shared" si="11"/>
        <v>6.2453149611329861E-2</v>
      </c>
      <c r="AM6" s="112">
        <f t="shared" si="12"/>
        <v>0</v>
      </c>
      <c r="AN6" s="112">
        <f t="shared" si="13"/>
        <v>1.4590044491429572E-2</v>
      </c>
      <c r="AO6" s="112">
        <f t="shared" si="14"/>
        <v>9.0282442739401773E-3</v>
      </c>
      <c r="AP6" s="112">
        <f t="shared" si="15"/>
        <v>6.5194407784328534E-3</v>
      </c>
      <c r="AQ6" s="112">
        <f t="shared" si="16"/>
        <v>2.1915580452036578E-3</v>
      </c>
      <c r="AS6" s="123">
        <f t="shared" si="17"/>
        <v>6.8783215234833966E-2</v>
      </c>
      <c r="AT6" s="38">
        <f t="shared" si="18"/>
        <v>3.7632761127801229E-2</v>
      </c>
      <c r="AY6" s="8">
        <f t="shared" si="19"/>
        <v>0.15393194058295256</v>
      </c>
      <c r="AZ6" s="8">
        <f t="shared" si="20"/>
        <v>0.15908116668035704</v>
      </c>
      <c r="BC6" s="30">
        <f t="shared" si="21"/>
        <v>9.2566441286797793E-2</v>
      </c>
      <c r="BD6" s="30">
        <f t="shared" si="22"/>
        <v>9.2566441286797793E-2</v>
      </c>
      <c r="BE6" s="44">
        <f t="shared" si="23"/>
        <v>8.9872605903026884E-2</v>
      </c>
      <c r="BF6" s="44">
        <f t="shared" si="24"/>
        <v>0</v>
      </c>
      <c r="BG6" s="160">
        <f t="shared" si="25"/>
        <v>1.6320972329818186</v>
      </c>
      <c r="BH6" s="160">
        <v>4.4933333333333296</v>
      </c>
      <c r="BI6" s="44">
        <v>2.7531039465853835E-2</v>
      </c>
      <c r="BJ6" s="30">
        <f t="shared" si="26"/>
        <v>6.9555774753525638E-3</v>
      </c>
    </row>
    <row r="7" spans="1:62">
      <c r="A7" s="108">
        <v>1966</v>
      </c>
      <c r="B7" s="112">
        <v>0.10048000000000003</v>
      </c>
      <c r="C7" s="112">
        <v>6.5730000000000011E-2</v>
      </c>
      <c r="D7" s="112">
        <f t="shared" si="3"/>
        <v>1.873E-2</v>
      </c>
      <c r="E7" s="114">
        <v>1.0970000000000001E-2</v>
      </c>
      <c r="F7" s="114">
        <v>7.7599999999999995E-3</v>
      </c>
      <c r="G7" s="112">
        <v>9.5600000000000008E-3</v>
      </c>
      <c r="H7" s="112">
        <v>4.28E-3</v>
      </c>
      <c r="I7" s="112">
        <v>2.1800000000000001E-3</v>
      </c>
      <c r="K7" s="112">
        <v>0.10047</v>
      </c>
      <c r="L7" s="112">
        <v>6.5730000000000011E-2</v>
      </c>
      <c r="M7" s="112">
        <v>1.873E-2</v>
      </c>
      <c r="N7" s="112">
        <v>9.5600000000000008E-3</v>
      </c>
      <c r="O7" s="112">
        <v>4.28E-3</v>
      </c>
      <c r="P7" s="112">
        <v>2.1800000000000001E-3</v>
      </c>
      <c r="R7" s="38">
        <v>1</v>
      </c>
      <c r="S7" s="116">
        <f t="shared" si="0"/>
        <v>1.8888888888888888</v>
      </c>
      <c r="U7" s="112">
        <v>9.395070795345134E-2</v>
      </c>
      <c r="V7" s="112">
        <v>6.2758975492978333E-2</v>
      </c>
      <c r="W7" s="119">
        <v>1.0133089425271274E-3</v>
      </c>
      <c r="X7" s="112">
        <v>1.5318954775954225E-2</v>
      </c>
      <c r="Y7" s="112">
        <v>9.9777752933204022E-3</v>
      </c>
      <c r="Z7" s="112">
        <v>3.9311894882945158E-3</v>
      </c>
      <c r="AA7" s="112">
        <v>1.9638102058836312E-3</v>
      </c>
      <c r="AC7" s="30">
        <f t="shared" si="4"/>
        <v>9.8345814972717008E-2</v>
      </c>
      <c r="AD7" s="30">
        <f t="shared" si="5"/>
        <v>6.3659694553002438E-2</v>
      </c>
      <c r="AE7" s="122">
        <f t="shared" si="6"/>
        <v>1.9140280025512406E-3</v>
      </c>
      <c r="AF7" s="30">
        <f t="shared" si="7"/>
        <v>1.5318954775954225E-2</v>
      </c>
      <c r="AG7" s="30">
        <f t="shared" si="8"/>
        <v>9.9777752933204022E-3</v>
      </c>
      <c r="AH7" s="30">
        <f t="shared" si="9"/>
        <v>7.4255801445563072E-3</v>
      </c>
      <c r="AI7" s="30">
        <f t="shared" si="10"/>
        <v>1.9638102058836312E-3</v>
      </c>
      <c r="AJ7" s="30"/>
      <c r="AK7" s="53">
        <f t="shared" si="1"/>
        <v>9.7065968232419989E-2</v>
      </c>
      <c r="AL7" s="112">
        <f t="shared" si="11"/>
        <v>6.2831243921070951E-2</v>
      </c>
      <c r="AM7" s="112">
        <f t="shared" si="12"/>
        <v>1.8891193422225624E-3</v>
      </c>
      <c r="AN7" s="112">
        <f t="shared" si="13"/>
        <v>1.5119597901030757E-2</v>
      </c>
      <c r="AO7" s="112">
        <f t="shared" si="14"/>
        <v>9.8479271326425439E-3</v>
      </c>
      <c r="AP7" s="112">
        <f t="shared" si="15"/>
        <v>7.3289455847078662E-3</v>
      </c>
      <c r="AQ7" s="112">
        <f t="shared" si="16"/>
        <v>1.9382536929678609E-3</v>
      </c>
      <c r="AS7" s="123">
        <f t="shared" si="17"/>
        <v>9.4967011557111305E-2</v>
      </c>
      <c r="AT7" s="38">
        <f t="shared" si="18"/>
        <v>5.2628644727950709E-2</v>
      </c>
      <c r="AY7" s="8">
        <f t="shared" si="19"/>
        <v>0.15576620906750321</v>
      </c>
      <c r="AZ7" s="8">
        <f t="shared" si="20"/>
        <v>0.16305310635385664</v>
      </c>
      <c r="BC7" s="30">
        <f t="shared" si="21"/>
        <v>9.395070795345134E-2</v>
      </c>
      <c r="BD7" s="30">
        <f t="shared" si="22"/>
        <v>9.395070795345134E-2</v>
      </c>
      <c r="BE7" s="44">
        <f t="shared" si="23"/>
        <v>9.0925293879648691E-2</v>
      </c>
      <c r="BF7" s="44">
        <f t="shared" si="24"/>
        <v>0</v>
      </c>
      <c r="BG7" s="160">
        <f t="shared" si="25"/>
        <v>1.6673402253489904</v>
      </c>
      <c r="BH7" s="160">
        <v>5.13</v>
      </c>
      <c r="BI7" s="44">
        <v>3.076756574337575E-2</v>
      </c>
      <c r="BJ7" s="30">
        <f t="shared" si="26"/>
        <v>7.5589547759542259E-3</v>
      </c>
    </row>
    <row r="8" spans="1:62">
      <c r="A8" s="108">
        <v>1967</v>
      </c>
      <c r="B8" s="112">
        <v>9.4020000000000006E-2</v>
      </c>
      <c r="C8" s="112">
        <v>5.9840000000000004E-2</v>
      </c>
      <c r="D8" s="112">
        <f t="shared" si="3"/>
        <v>1.9050000000000001E-2</v>
      </c>
      <c r="E8" s="114">
        <v>1.1509999999999999E-2</v>
      </c>
      <c r="F8" s="114">
        <v>7.5400000000000016E-3</v>
      </c>
      <c r="G8" s="112">
        <v>8.2400000000000008E-3</v>
      </c>
      <c r="H8" s="112">
        <v>4.9000000000000007E-3</v>
      </c>
      <c r="I8" s="112">
        <v>1.99E-3</v>
      </c>
      <c r="K8" s="112">
        <v>9.4030000000000002E-2</v>
      </c>
      <c r="L8" s="112">
        <v>5.9840000000000004E-2</v>
      </c>
      <c r="M8" s="112">
        <v>1.9050000000000001E-2</v>
      </c>
      <c r="N8" s="112">
        <v>8.2400000000000008E-3</v>
      </c>
      <c r="O8" s="112">
        <v>4.9000000000000007E-3</v>
      </c>
      <c r="P8" s="112">
        <v>1.99E-3</v>
      </c>
      <c r="R8" s="38">
        <v>1</v>
      </c>
      <c r="S8" s="116">
        <f t="shared" si="0"/>
        <v>1.8888888888888888</v>
      </c>
      <c r="U8" s="112">
        <v>9.1304133204740665E-2</v>
      </c>
      <c r="V8" s="112">
        <v>6.0169164481995774E-2</v>
      </c>
      <c r="W8" s="119">
        <v>9.7467097600395004E-4</v>
      </c>
      <c r="X8" s="112">
        <v>1.5504551151859544E-2</v>
      </c>
      <c r="Y8" s="112">
        <v>9.4447545043940574E-3</v>
      </c>
      <c r="Z8" s="112">
        <v>4.1195078894964588E-3</v>
      </c>
      <c r="AA8" s="112">
        <v>2.0661559398423555E-3</v>
      </c>
      <c r="AC8" s="30">
        <f t="shared" si="4"/>
        <v>9.5832292959144111E-2</v>
      </c>
      <c r="AD8" s="30">
        <f t="shared" si="5"/>
        <v>6.1035538682888177E-2</v>
      </c>
      <c r="AE8" s="122">
        <f t="shared" si="6"/>
        <v>1.8410451768963501E-3</v>
      </c>
      <c r="AF8" s="30">
        <f t="shared" si="7"/>
        <v>1.5504551151859544E-2</v>
      </c>
      <c r="AG8" s="30">
        <f t="shared" si="8"/>
        <v>9.4447545043940574E-3</v>
      </c>
      <c r="AH8" s="30">
        <f t="shared" si="9"/>
        <v>7.7812926801599774E-3</v>
      </c>
      <c r="AI8" s="30">
        <f t="shared" si="10"/>
        <v>2.0661559398423555E-3</v>
      </c>
      <c r="AJ8" s="30"/>
      <c r="AK8" s="53">
        <f t="shared" si="1"/>
        <v>9.4547909065441638E-2</v>
      </c>
      <c r="AL8" s="112">
        <f t="shared" si="11"/>
        <v>6.0217515233723949E-2</v>
      </c>
      <c r="AM8" s="112">
        <f t="shared" si="12"/>
        <v>1.8163707305300049E-3</v>
      </c>
      <c r="AN8" s="112">
        <f t="shared" si="13"/>
        <v>1.5296752766120988E-2</v>
      </c>
      <c r="AO8" s="112">
        <f t="shared" si="14"/>
        <v>9.3181720112610871E-3</v>
      </c>
      <c r="AP8" s="112">
        <f t="shared" si="15"/>
        <v>7.6770045880985337E-3</v>
      </c>
      <c r="AQ8" s="112">
        <f t="shared" si="16"/>
        <v>2.0384644662370796E-3</v>
      </c>
      <c r="AS8" s="123">
        <f t="shared" si="17"/>
        <v>0.10040809376395271</v>
      </c>
      <c r="AT8" s="38">
        <f t="shared" si="18"/>
        <v>5.5793518723596079E-2</v>
      </c>
      <c r="AY8" s="8">
        <f t="shared" si="19"/>
        <v>0.1617883771023777</v>
      </c>
      <c r="AZ8" s="8">
        <f t="shared" si="20"/>
        <v>0.16981214987378601</v>
      </c>
      <c r="BC8" s="30">
        <f t="shared" si="21"/>
        <v>9.1304133204740665E-2</v>
      </c>
      <c r="BD8" s="30">
        <f t="shared" si="22"/>
        <v>9.1304133204740665E-2</v>
      </c>
      <c r="BE8" s="44">
        <f t="shared" si="23"/>
        <v>8.7963664602314223E-2</v>
      </c>
      <c r="BF8" s="44">
        <f t="shared" si="24"/>
        <v>0</v>
      </c>
      <c r="BG8" s="160">
        <f t="shared" si="25"/>
        <v>1.7224067837707577</v>
      </c>
      <c r="BH8" s="160">
        <v>5.5066666666666597</v>
      </c>
      <c r="BI8" s="44">
        <v>3.1970767408447252E-2</v>
      </c>
      <c r="BJ8" s="30">
        <f t="shared" si="26"/>
        <v>7.9645511518595426E-3</v>
      </c>
    </row>
    <row r="9" spans="1:62">
      <c r="A9" s="108">
        <v>1968</v>
      </c>
      <c r="B9" s="112">
        <v>9.9960000000000021E-2</v>
      </c>
      <c r="C9" s="112">
        <v>6.4899999999999999E-2</v>
      </c>
      <c r="D9" s="112">
        <f t="shared" si="3"/>
        <v>1.8330000000000003E-2</v>
      </c>
      <c r="E9" s="114">
        <v>1.1580000000000003E-2</v>
      </c>
      <c r="F9" s="114">
        <v>6.7499999999999999E-3</v>
      </c>
      <c r="G9" s="112">
        <v>1.0050000000000002E-2</v>
      </c>
      <c r="H9" s="112">
        <v>4.3E-3</v>
      </c>
      <c r="I9" s="112">
        <v>2.3800000000000002E-3</v>
      </c>
      <c r="K9" s="112">
        <v>9.9960000000000007E-2</v>
      </c>
      <c r="L9" s="112">
        <v>6.4899999999999999E-2</v>
      </c>
      <c r="M9" s="112">
        <v>1.8330000000000003E-2</v>
      </c>
      <c r="N9" s="112">
        <v>1.0050000000000002E-2</v>
      </c>
      <c r="O9" s="112">
        <v>4.3E-3</v>
      </c>
      <c r="P9" s="112">
        <v>2.3800000000000002E-3</v>
      </c>
      <c r="R9" s="38">
        <v>1</v>
      </c>
      <c r="S9" s="116">
        <f t="shared" si="0"/>
        <v>1.8888888888888888</v>
      </c>
      <c r="U9" s="112">
        <v>9.3707277060562977E-2</v>
      </c>
      <c r="V9" s="112">
        <v>6.2504560116633495E-2</v>
      </c>
      <c r="W9" s="119">
        <v>9.4106454394344381E-4</v>
      </c>
      <c r="X9" s="112">
        <v>1.5217548489139358E-2</v>
      </c>
      <c r="Y9" s="112">
        <v>9.8748376925127893E-3</v>
      </c>
      <c r="Z9" s="112">
        <v>3.9351071099072458E-3</v>
      </c>
      <c r="AA9" s="112">
        <v>2.17522401971448E-3</v>
      </c>
      <c r="AC9" s="30">
        <f t="shared" si="4"/>
        <v>9.8041652231330212E-2</v>
      </c>
      <c r="AD9" s="30">
        <f t="shared" si="5"/>
        <v>6.3341061933472109E-2</v>
      </c>
      <c r="AE9" s="122">
        <f t="shared" si="6"/>
        <v>1.7775663607820604E-3</v>
      </c>
      <c r="AF9" s="30">
        <f t="shared" si="7"/>
        <v>1.5217548489139358E-2</v>
      </c>
      <c r="AG9" s="30">
        <f t="shared" si="8"/>
        <v>9.8748376925127893E-3</v>
      </c>
      <c r="AH9" s="30">
        <f t="shared" si="9"/>
        <v>7.4329800964914637E-3</v>
      </c>
      <c r="AI9" s="30">
        <f t="shared" si="10"/>
        <v>2.17522401971448E-3</v>
      </c>
      <c r="AJ9" s="30"/>
      <c r="AK9" s="53">
        <f t="shared" si="1"/>
        <v>9.6783168648572823E-2</v>
      </c>
      <c r="AL9" s="112">
        <f t="shared" si="11"/>
        <v>6.2528002537353328E-2</v>
      </c>
      <c r="AM9" s="112">
        <f t="shared" si="12"/>
        <v>1.7547491394134559E-3</v>
      </c>
      <c r="AN9" s="112">
        <f t="shared" si="13"/>
        <v>1.5022212787347947E-2</v>
      </c>
      <c r="AO9" s="112">
        <f t="shared" si="14"/>
        <v>9.7480821673294853E-3</v>
      </c>
      <c r="AP9" s="112">
        <f t="shared" si="15"/>
        <v>7.3375687768176033E-3</v>
      </c>
      <c r="AQ9" s="112">
        <f t="shared" si="16"/>
        <v>2.1473023797244574E-3</v>
      </c>
      <c r="AS9" s="123">
        <f t="shared" si="17"/>
        <v>9.3945239065750877E-2</v>
      </c>
      <c r="AT9" s="38">
        <f t="shared" si="18"/>
        <v>5.2036211133306344E-2</v>
      </c>
      <c r="AY9" s="8">
        <f t="shared" si="19"/>
        <v>0.15521513706473866</v>
      </c>
      <c r="AZ9" s="8">
        <f t="shared" si="20"/>
        <v>0.16239452224510015</v>
      </c>
      <c r="BC9" s="30">
        <f t="shared" si="21"/>
        <v>9.3707277060562977E-2</v>
      </c>
      <c r="BD9" s="30">
        <f t="shared" si="22"/>
        <v>9.3707277060562977E-2</v>
      </c>
      <c r="BE9" s="44">
        <f t="shared" si="23"/>
        <v>8.9780863320156334E-2</v>
      </c>
      <c r="BF9" s="44">
        <f t="shared" si="24"/>
        <v>0</v>
      </c>
      <c r="BG9" s="160">
        <f t="shared" si="25"/>
        <v>1.864632731169751</v>
      </c>
      <c r="BH9" s="160">
        <v>6.1749999999999998</v>
      </c>
      <c r="BI9" s="44">
        <v>3.3116441092001001E-2</v>
      </c>
      <c r="BJ9" s="30">
        <f t="shared" si="26"/>
        <v>8.4675484891393593E-3</v>
      </c>
    </row>
    <row r="10" spans="1:62">
      <c r="A10" s="108">
        <v>1969</v>
      </c>
      <c r="B10" s="112">
        <v>9.981000000000001E-2</v>
      </c>
      <c r="C10" s="112">
        <v>6.523000000000001E-2</v>
      </c>
      <c r="D10" s="112">
        <f t="shared" si="3"/>
        <v>1.9430000000000003E-2</v>
      </c>
      <c r="E10" s="114">
        <v>1.2540000000000003E-2</v>
      </c>
      <c r="F10" s="114">
        <v>6.8900000000000003E-3</v>
      </c>
      <c r="G10" s="112">
        <v>9.2600000000000009E-3</v>
      </c>
      <c r="H10" s="112">
        <v>4.2000000000000006E-3</v>
      </c>
      <c r="I10" s="112">
        <v>1.6900000000000001E-3</v>
      </c>
      <c r="K10" s="112">
        <v>9.9800000000000014E-2</v>
      </c>
      <c r="L10" s="112">
        <v>6.523000000000001E-2</v>
      </c>
      <c r="M10" s="112">
        <v>1.9430000000000003E-2</v>
      </c>
      <c r="N10" s="112">
        <v>9.2600000000000009E-3</v>
      </c>
      <c r="O10" s="112">
        <v>4.2000000000000006E-3</v>
      </c>
      <c r="P10" s="112">
        <v>1.6900000000000001E-3</v>
      </c>
      <c r="R10" s="38">
        <v>1</v>
      </c>
      <c r="S10" s="116">
        <f t="shared" si="0"/>
        <v>1.8888888888888888</v>
      </c>
      <c r="U10" s="112">
        <v>9.2431194431420796E-2</v>
      </c>
      <c r="V10" s="112">
        <v>6.0343645761961287E-2</v>
      </c>
      <c r="W10" s="119">
        <v>1.0314816122664881E-3</v>
      </c>
      <c r="X10" s="112">
        <v>1.6055186220292342E-2</v>
      </c>
      <c r="Y10" s="112">
        <v>1.0204758734689401E-2</v>
      </c>
      <c r="Z10" s="112">
        <v>4.0090015084366746E-3</v>
      </c>
      <c r="AA10" s="112">
        <v>1.818600762006631E-3</v>
      </c>
      <c r="AC10" s="30">
        <f t="shared" si="4"/>
        <v>9.6911622428011365E-2</v>
      </c>
      <c r="AD10" s="30">
        <f t="shared" si="5"/>
        <v>6.1260518306198164E-2</v>
      </c>
      <c r="AE10" s="122">
        <f t="shared" si="6"/>
        <v>1.9483541565033663E-3</v>
      </c>
      <c r="AF10" s="30">
        <f t="shared" si="7"/>
        <v>1.6055186220292342E-2</v>
      </c>
      <c r="AG10" s="30">
        <f t="shared" si="8"/>
        <v>1.0204758734689401E-2</v>
      </c>
      <c r="AH10" s="30">
        <f t="shared" si="9"/>
        <v>7.57255840482483E-3</v>
      </c>
      <c r="AI10" s="30">
        <f t="shared" si="10"/>
        <v>1.818600762006631E-3</v>
      </c>
      <c r="AJ10" s="30"/>
      <c r="AK10" s="53">
        <f t="shared" si="1"/>
        <v>9.5626282000493806E-2</v>
      </c>
      <c r="AL10" s="112">
        <f t="shared" si="11"/>
        <v>6.0448019053612363E-2</v>
      </c>
      <c r="AM10" s="112">
        <f t="shared" si="12"/>
        <v>1.9225131035756234E-3</v>
      </c>
      <c r="AN10" s="112">
        <f t="shared" si="13"/>
        <v>1.5842246023820096E-2</v>
      </c>
      <c r="AO10" s="112">
        <f t="shared" si="14"/>
        <v>1.0069412853296251E-2</v>
      </c>
      <c r="AP10" s="112">
        <f t="shared" si="15"/>
        <v>7.4721234393005506E-3</v>
      </c>
      <c r="AQ10" s="112">
        <f t="shared" si="16"/>
        <v>1.7944806304645371E-3</v>
      </c>
      <c r="AS10" s="123">
        <f t="shared" si="17"/>
        <v>9.8243248052116691E-2</v>
      </c>
      <c r="AT10" s="38">
        <f t="shared" si="18"/>
        <v>5.4532272916184621E-2</v>
      </c>
      <c r="AY10" s="8">
        <f t="shared" si="19"/>
        <v>0.16566832561510952</v>
      </c>
      <c r="AZ10" s="8">
        <f t="shared" si="20"/>
        <v>0.17369878555669285</v>
      </c>
      <c r="BC10" s="30">
        <f t="shared" si="21"/>
        <v>9.2431194431420796E-2</v>
      </c>
      <c r="BD10" s="30">
        <f t="shared" si="22"/>
        <v>9.2431194431420796E-2</v>
      </c>
      <c r="BE10" s="44">
        <f t="shared" si="23"/>
        <v>8.7994123440050934E-2</v>
      </c>
      <c r="BF10" s="44">
        <f t="shared" si="24"/>
        <v>0</v>
      </c>
      <c r="BG10" s="160">
        <f t="shared" si="25"/>
        <v>1.9384439203655022</v>
      </c>
      <c r="BH10" s="160">
        <v>7.0291666666666597</v>
      </c>
      <c r="BI10" s="44">
        <v>3.6261903647649911E-2</v>
      </c>
      <c r="BJ10" s="30">
        <f t="shared" si="26"/>
        <v>9.1651862202923422E-3</v>
      </c>
    </row>
    <row r="11" spans="1:62">
      <c r="A11" s="109">
        <v>1970</v>
      </c>
      <c r="B11" s="112">
        <v>9.4640000000000002E-2</v>
      </c>
      <c r="C11" s="112">
        <v>5.5320000000000001E-2</v>
      </c>
      <c r="D11" s="112">
        <f t="shared" si="3"/>
        <v>2.1830000000000002E-2</v>
      </c>
      <c r="E11" s="114">
        <v>1.4520000000000002E-2</v>
      </c>
      <c r="F11" s="114">
        <v>7.3100000000000014E-3</v>
      </c>
      <c r="G11" s="112">
        <v>1.0820000000000001E-2</v>
      </c>
      <c r="H11" s="112">
        <v>5.1100000000000008E-3</v>
      </c>
      <c r="I11" s="112">
        <v>1.5600000000000002E-3</v>
      </c>
      <c r="K11" s="112">
        <v>9.4650000000000012E-2</v>
      </c>
      <c r="L11" s="112">
        <v>5.5320000000000001E-2</v>
      </c>
      <c r="M11" s="112">
        <v>2.1830000000000002E-2</v>
      </c>
      <c r="N11" s="112">
        <v>1.0820000000000001E-2</v>
      </c>
      <c r="O11" s="112">
        <v>5.1100000000000008E-3</v>
      </c>
      <c r="P11" s="112">
        <v>1.5600000000000002E-3</v>
      </c>
      <c r="R11" s="38">
        <v>1</v>
      </c>
      <c r="S11" s="116">
        <f t="shared" si="0"/>
        <v>1.8888888888888888</v>
      </c>
      <c r="U11" s="112">
        <v>8.8930595701989718E-2</v>
      </c>
      <c r="V11" s="112">
        <v>5.4081331577660541E-2</v>
      </c>
      <c r="W11" s="119">
        <v>1.0702658299708641E-3</v>
      </c>
      <c r="X11" s="112">
        <v>1.7290392832883826E-2</v>
      </c>
      <c r="Y11" s="112">
        <v>1.1560053250090258E-2</v>
      </c>
      <c r="Z11" s="112">
        <v>4.5166023258930736E-3</v>
      </c>
      <c r="AA11" s="112">
        <v>1.482216794326668E-3</v>
      </c>
      <c r="AC11" s="30">
        <f t="shared" si="4"/>
        <v>9.3896701808288976E-2</v>
      </c>
      <c r="AD11" s="30">
        <f t="shared" si="5"/>
        <v>5.5032678982079086E-2</v>
      </c>
      <c r="AE11" s="122">
        <f t="shared" si="6"/>
        <v>2.02161323438941E-3</v>
      </c>
      <c r="AF11" s="30">
        <f t="shared" si="7"/>
        <v>1.7290392832883826E-2</v>
      </c>
      <c r="AG11" s="30">
        <f t="shared" si="8"/>
        <v>1.1560053250090258E-2</v>
      </c>
      <c r="AH11" s="30">
        <f t="shared" si="9"/>
        <v>8.5313599489091393E-3</v>
      </c>
      <c r="AI11" s="30">
        <f t="shared" si="10"/>
        <v>1.482216794326668E-3</v>
      </c>
      <c r="AJ11" s="30"/>
      <c r="AK11" s="53">
        <f t="shared" si="1"/>
        <v>9.2518334509870917E-2</v>
      </c>
      <c r="AL11" s="112">
        <f t="shared" si="11"/>
        <v>5.422482052068061E-2</v>
      </c>
      <c r="AM11" s="112">
        <f t="shared" si="12"/>
        <v>1.991936733312505E-3</v>
      </c>
      <c r="AN11" s="112">
        <f t="shared" si="13"/>
        <v>1.7036576547554569E-2</v>
      </c>
      <c r="AO11" s="112">
        <f t="shared" si="14"/>
        <v>1.1390356135484161E-2</v>
      </c>
      <c r="AP11" s="112">
        <f t="shared" si="15"/>
        <v>8.4061228815985201E-3</v>
      </c>
      <c r="AQ11" s="112">
        <f t="shared" si="16"/>
        <v>1.4604584245530713E-3</v>
      </c>
      <c r="AS11" s="123">
        <f t="shared" si="17"/>
        <v>0.11238917853413846</v>
      </c>
      <c r="AT11" s="38">
        <f t="shared" si="18"/>
        <v>6.2822790196815678E-2</v>
      </c>
      <c r="AY11" s="8">
        <f t="shared" si="19"/>
        <v>0.18414270682463391</v>
      </c>
      <c r="AZ11" s="8">
        <f t="shared" si="20"/>
        <v>0.19442569451378333</v>
      </c>
      <c r="BC11" s="30">
        <f t="shared" si="21"/>
        <v>8.8930595701989718E-2</v>
      </c>
      <c r="BD11" s="30">
        <f t="shared" si="22"/>
        <v>8.8930595701989718E-2</v>
      </c>
      <c r="BE11" s="44">
        <f t="shared" si="23"/>
        <v>8.3667401595393057E-2</v>
      </c>
      <c r="BF11" s="44">
        <f t="shared" si="24"/>
        <v>0</v>
      </c>
      <c r="BG11" s="160">
        <f t="shared" si="25"/>
        <v>2.1157456812804774</v>
      </c>
      <c r="BH11" s="160">
        <v>8.0399999999999903</v>
      </c>
      <c r="BI11" s="44">
        <v>3.8000786536565564E-2</v>
      </c>
      <c r="BJ11" s="30">
        <f t="shared" si="26"/>
        <v>9.9803928328838255E-3</v>
      </c>
    </row>
    <row r="12" spans="1:62">
      <c r="A12" s="108">
        <v>1971</v>
      </c>
      <c r="B12" s="112">
        <v>9.2229999999999993E-2</v>
      </c>
      <c r="C12" s="112">
        <v>5.3030000000000008E-2</v>
      </c>
      <c r="D12" s="112">
        <f t="shared" si="3"/>
        <v>2.0900000000000002E-2</v>
      </c>
      <c r="E12" s="114">
        <v>1.3940000000000003E-2</v>
      </c>
      <c r="F12" s="114">
        <v>6.9599999999999992E-3</v>
      </c>
      <c r="G12" s="112">
        <v>1.0970000000000001E-2</v>
      </c>
      <c r="H12" s="112">
        <v>5.9200000000000008E-3</v>
      </c>
      <c r="I12" s="112">
        <v>1.41E-3</v>
      </c>
      <c r="K12" s="112">
        <v>9.2230000000000006E-2</v>
      </c>
      <c r="L12" s="112">
        <v>5.3030000000000008E-2</v>
      </c>
      <c r="M12" s="112">
        <v>2.0900000000000002E-2</v>
      </c>
      <c r="N12" s="112">
        <v>1.0970000000000001E-2</v>
      </c>
      <c r="O12" s="112">
        <v>5.9200000000000008E-3</v>
      </c>
      <c r="P12" s="112">
        <v>1.41E-3</v>
      </c>
      <c r="R12" s="38">
        <v>1</v>
      </c>
      <c r="S12" s="116">
        <f t="shared" si="0"/>
        <v>1.8888888888888888</v>
      </c>
      <c r="U12" s="112">
        <v>8.5676859808814759E-2</v>
      </c>
      <c r="V12" s="112">
        <v>5.0931037686754679E-2</v>
      </c>
      <c r="W12" s="119">
        <v>1.0611950340513345E-3</v>
      </c>
      <c r="X12" s="112">
        <v>1.6957339473029329E-2</v>
      </c>
      <c r="Y12" s="112">
        <v>1.1509465120916589E-2</v>
      </c>
      <c r="Z12" s="112">
        <v>5.0035471266056475E-3</v>
      </c>
      <c r="AA12" s="112">
        <v>1.275472106080121E-3</v>
      </c>
      <c r="AC12" s="30">
        <f t="shared" si="4"/>
        <v>9.1067743433970352E-2</v>
      </c>
      <c r="AD12" s="30">
        <f t="shared" si="5"/>
        <v>5.1874322161466979E-2</v>
      </c>
      <c r="AE12" s="122">
        <f t="shared" si="6"/>
        <v>2.0044795087636319E-3</v>
      </c>
      <c r="AF12" s="30">
        <f t="shared" si="7"/>
        <v>1.6957339473029329E-2</v>
      </c>
      <c r="AG12" s="30">
        <f t="shared" si="8"/>
        <v>1.1509465120916589E-2</v>
      </c>
      <c r="AH12" s="30">
        <f t="shared" si="9"/>
        <v>9.4511445724773345E-3</v>
      </c>
      <c r="AI12" s="30">
        <f t="shared" si="10"/>
        <v>1.275472106080121E-3</v>
      </c>
      <c r="AJ12" s="30"/>
      <c r="AK12" s="53">
        <f t="shared" si="1"/>
        <v>8.9618377166316432E-2</v>
      </c>
      <c r="AL12" s="112">
        <f t="shared" si="11"/>
        <v>5.1048729148362885E-2</v>
      </c>
      <c r="AM12" s="112">
        <f t="shared" si="12"/>
        <v>1.9725777082505672E-3</v>
      </c>
      <c r="AN12" s="112">
        <f t="shared" si="13"/>
        <v>1.6687459108208551E-2</v>
      </c>
      <c r="AO12" s="112">
        <f t="shared" si="14"/>
        <v>1.1326289060151552E-2</v>
      </c>
      <c r="AP12" s="112">
        <f t="shared" si="15"/>
        <v>9.3007272060472435E-3</v>
      </c>
      <c r="AQ12" s="112">
        <f t="shared" si="16"/>
        <v>1.2551726435462065E-3</v>
      </c>
      <c r="AS12" s="123">
        <f t="shared" si="17"/>
        <v>0.12579233490667296</v>
      </c>
      <c r="AT12" s="38">
        <f t="shared" si="18"/>
        <v>7.0786232994419551E-2</v>
      </c>
      <c r="AY12" s="8">
        <f t="shared" si="19"/>
        <v>0.18620577202864846</v>
      </c>
      <c r="AZ12" s="8">
        <f t="shared" si="20"/>
        <v>0.19792204698992358</v>
      </c>
      <c r="BC12" s="30">
        <f t="shared" si="21"/>
        <v>8.5676859808814759E-2</v>
      </c>
      <c r="BD12" s="30">
        <f t="shared" si="22"/>
        <v>8.5676859808814759E-2</v>
      </c>
      <c r="BE12" s="44">
        <f t="shared" si="23"/>
        <v>8.0970943624314604E-2</v>
      </c>
      <c r="BF12" s="44">
        <f t="shared" si="24"/>
        <v>0</v>
      </c>
      <c r="BG12" s="160">
        <f t="shared" si="25"/>
        <v>1.8893478990240125</v>
      </c>
      <c r="BH12" s="160">
        <v>7.3866666666666596</v>
      </c>
      <c r="BI12" s="44">
        <v>3.9096381722404948E-2</v>
      </c>
      <c r="BJ12" s="30">
        <f t="shared" si="26"/>
        <v>9.9973394730293302E-3</v>
      </c>
    </row>
    <row r="13" spans="1:62">
      <c r="A13" s="108">
        <v>1972</v>
      </c>
      <c r="B13" s="112">
        <v>8.7230000000000002E-2</v>
      </c>
      <c r="C13" s="112">
        <v>5.1380000000000002E-2</v>
      </c>
      <c r="D13" s="112">
        <f t="shared" si="3"/>
        <v>1.8190000000000001E-2</v>
      </c>
      <c r="E13" s="114">
        <v>1.1769999999999999E-2</v>
      </c>
      <c r="F13" s="114">
        <v>6.4200000000000012E-3</v>
      </c>
      <c r="G13" s="112">
        <v>1.1200000000000002E-2</v>
      </c>
      <c r="H13" s="112">
        <v>5.2200000000000007E-3</v>
      </c>
      <c r="I13" s="112">
        <v>1.24E-3</v>
      </c>
      <c r="K13" s="112">
        <v>8.7230000000000002E-2</v>
      </c>
      <c r="L13" s="112">
        <v>5.1380000000000002E-2</v>
      </c>
      <c r="M13" s="112">
        <v>1.8190000000000001E-2</v>
      </c>
      <c r="N13" s="112">
        <v>1.1200000000000002E-2</v>
      </c>
      <c r="O13" s="112">
        <v>5.2200000000000007E-3</v>
      </c>
      <c r="P13" s="112">
        <v>1.24E-3</v>
      </c>
      <c r="R13" s="38">
        <v>1</v>
      </c>
      <c r="S13" s="116">
        <f t="shared" si="0"/>
        <v>1.8888888888888888</v>
      </c>
      <c r="U13" s="112">
        <v>8.084544438604585E-2</v>
      </c>
      <c r="V13" s="112">
        <v>4.7156218523937636E-2</v>
      </c>
      <c r="W13" s="119">
        <v>9.4573144442474527E-4</v>
      </c>
      <c r="X13" s="112">
        <v>1.5873551100465295E-2</v>
      </c>
      <c r="Y13" s="112">
        <v>1.1696342241853954E-2</v>
      </c>
      <c r="Z13" s="112">
        <v>4.9628193462335829E-3</v>
      </c>
      <c r="AA13" s="112">
        <v>1.1565153383275377E-3</v>
      </c>
      <c r="AC13" s="30">
        <f t="shared" si="4"/>
        <v>8.6097491698069864E-2</v>
      </c>
      <c r="AD13" s="30">
        <f t="shared" si="5"/>
        <v>4.7996868696759634E-2</v>
      </c>
      <c r="AE13" s="122">
        <f t="shared" si="6"/>
        <v>1.786381617246741E-3</v>
      </c>
      <c r="AF13" s="30">
        <f t="shared" si="7"/>
        <v>1.5873551100465295E-2</v>
      </c>
      <c r="AG13" s="30">
        <f t="shared" si="8"/>
        <v>1.1696342241853954E-2</v>
      </c>
      <c r="AH13" s="30">
        <f t="shared" si="9"/>
        <v>9.3742143206634338E-3</v>
      </c>
      <c r="AI13" s="30">
        <f t="shared" si="10"/>
        <v>1.1565153383275377E-3</v>
      </c>
      <c r="AJ13" s="30"/>
      <c r="AK13" s="53">
        <f t="shared" si="1"/>
        <v>8.4761970608846757E-2</v>
      </c>
      <c r="AL13" s="112">
        <f t="shared" si="11"/>
        <v>4.725235420397992E-2</v>
      </c>
      <c r="AM13" s="112">
        <f t="shared" si="12"/>
        <v>1.7586717470033672E-3</v>
      </c>
      <c r="AN13" s="112">
        <f t="shared" si="13"/>
        <v>1.562732485348153E-2</v>
      </c>
      <c r="AO13" s="112">
        <f t="shared" si="14"/>
        <v>1.1514911732989118E-2</v>
      </c>
      <c r="AP13" s="112">
        <f t="shared" si="15"/>
        <v>9.2288040343330626E-3</v>
      </c>
      <c r="AQ13" s="112">
        <f t="shared" si="16"/>
        <v>1.138575784063136E-3</v>
      </c>
      <c r="AS13" s="123">
        <f t="shared" si="17"/>
        <v>0.12962742256242032</v>
      </c>
      <c r="AT13" s="38">
        <f t="shared" si="18"/>
        <v>7.3084523630600029E-2</v>
      </c>
      <c r="AY13" s="8">
        <f t="shared" si="19"/>
        <v>0.18436717246225134</v>
      </c>
      <c r="AZ13" s="8">
        <f t="shared" si="20"/>
        <v>0.19634441026345714</v>
      </c>
      <c r="BC13" s="30">
        <f t="shared" si="21"/>
        <v>8.084544438604585E-2</v>
      </c>
      <c r="BD13" s="30">
        <f t="shared" si="22"/>
        <v>8.084544438604585E-2</v>
      </c>
      <c r="BE13" s="44">
        <f t="shared" si="23"/>
        <v>7.6530380389316366E-2</v>
      </c>
      <c r="BF13" s="44">
        <f t="shared" si="24"/>
        <v>0</v>
      </c>
      <c r="BG13" s="160">
        <f t="shared" si="25"/>
        <v>1.8397537854269064</v>
      </c>
      <c r="BH13" s="160">
        <v>7.2133333333333303</v>
      </c>
      <c r="BI13" s="44">
        <v>3.9208145081541496E-2</v>
      </c>
      <c r="BJ13" s="30">
        <f t="shared" si="26"/>
        <v>9.4535511004652933E-3</v>
      </c>
    </row>
    <row r="14" spans="1:62">
      <c r="A14" s="108">
        <v>1973</v>
      </c>
      <c r="B14" s="112">
        <v>7.9689999999999997E-2</v>
      </c>
      <c r="C14" s="112">
        <v>4.1690000000000005E-2</v>
      </c>
      <c r="D14" s="112">
        <f t="shared" si="3"/>
        <v>1.9120000000000002E-2</v>
      </c>
      <c r="E14" s="114">
        <v>1.2730000000000002E-2</v>
      </c>
      <c r="F14" s="114">
        <v>6.3900000000000007E-3</v>
      </c>
      <c r="G14" s="112">
        <v>1.1880000000000002E-2</v>
      </c>
      <c r="H14" s="112">
        <v>5.7300000000000007E-3</v>
      </c>
      <c r="I14" s="112">
        <v>1.2700000000000001E-3</v>
      </c>
      <c r="K14" s="112">
        <v>7.9690000000000011E-2</v>
      </c>
      <c r="L14" s="112">
        <v>4.1690000000000005E-2</v>
      </c>
      <c r="M14" s="112">
        <v>1.9120000000000002E-2</v>
      </c>
      <c r="N14" s="112">
        <v>1.1880000000000002E-2</v>
      </c>
      <c r="O14" s="112">
        <v>5.7300000000000007E-3</v>
      </c>
      <c r="P14" s="112">
        <v>1.2700000000000001E-3</v>
      </c>
      <c r="R14" s="38">
        <v>1</v>
      </c>
      <c r="S14" s="116">
        <f t="shared" si="0"/>
        <v>1.8888888888888888</v>
      </c>
      <c r="U14" s="112">
        <v>7.5577635702186147E-2</v>
      </c>
      <c r="V14" s="112">
        <v>3.8141672216293138E-2</v>
      </c>
      <c r="W14" s="119">
        <v>9.2854746463235109E-4</v>
      </c>
      <c r="X14" s="112">
        <v>1.7233927283814541E-2</v>
      </c>
      <c r="Y14" s="112">
        <v>1.3004450058861616E-2</v>
      </c>
      <c r="Z14" s="112">
        <v>6.0401044227571307E-3</v>
      </c>
      <c r="AA14" s="112">
        <v>1.1574804471818805E-3</v>
      </c>
      <c r="AC14" s="30">
        <f t="shared" si="4"/>
        <v>8.1771991662143398E-2</v>
      </c>
      <c r="AD14" s="30">
        <f t="shared" si="5"/>
        <v>3.8967047740410786E-2</v>
      </c>
      <c r="AE14" s="122">
        <f t="shared" si="6"/>
        <v>1.7539229887499964E-3</v>
      </c>
      <c r="AF14" s="30">
        <f t="shared" si="7"/>
        <v>1.7233927283814541E-2</v>
      </c>
      <c r="AG14" s="30">
        <f t="shared" si="8"/>
        <v>1.3004450058861616E-2</v>
      </c>
      <c r="AH14" s="30">
        <f t="shared" si="9"/>
        <v>1.140908613187458E-2</v>
      </c>
      <c r="AI14" s="30">
        <f t="shared" si="10"/>
        <v>1.1574804471818805E-3</v>
      </c>
      <c r="AJ14" s="30"/>
      <c r="AK14" s="53">
        <f t="shared" si="1"/>
        <v>8.0280140063284988E-2</v>
      </c>
      <c r="AL14" s="112">
        <f t="shared" si="11"/>
        <v>3.8256131309336056E-2</v>
      </c>
      <c r="AM14" s="112">
        <f t="shared" si="12"/>
        <v>1.7219243451820109E-3</v>
      </c>
      <c r="AN14" s="112">
        <f t="shared" si="13"/>
        <v>1.6919510801466944E-2</v>
      </c>
      <c r="AO14" s="112">
        <f t="shared" si="14"/>
        <v>1.2767196333982996E-2</v>
      </c>
      <c r="AP14" s="112">
        <f t="shared" si="15"/>
        <v>1.1200938292481423E-2</v>
      </c>
      <c r="AQ14" s="112">
        <f t="shared" si="16"/>
        <v>1.1363633260175802E-3</v>
      </c>
      <c r="AS14" s="123">
        <f t="shared" si="17"/>
        <v>0.16097209879649335</v>
      </c>
      <c r="AT14" s="38">
        <f t="shared" si="18"/>
        <v>9.220521153704081E-2</v>
      </c>
      <c r="AY14" s="8">
        <f t="shared" si="19"/>
        <v>0.21075587048215488</v>
      </c>
      <c r="AZ14" s="8">
        <f t="shared" si="20"/>
        <v>0.22802945770525124</v>
      </c>
      <c r="BC14" s="30">
        <f t="shared" si="21"/>
        <v>7.5577635702186147E-2</v>
      </c>
      <c r="BD14" s="30">
        <f t="shared" si="22"/>
        <v>7.5577635702186147E-2</v>
      </c>
      <c r="BE14" s="44">
        <f t="shared" si="23"/>
        <v>7.0792711697130542E-2</v>
      </c>
      <c r="BF14" s="44">
        <f t="shared" si="24"/>
        <v>0</v>
      </c>
      <c r="BG14" s="160">
        <f t="shared" si="25"/>
        <v>1.7897213097457991</v>
      </c>
      <c r="BH14" s="160">
        <v>7.4408333333333303</v>
      </c>
      <c r="BI14" s="44">
        <v>4.1575374293275749E-2</v>
      </c>
      <c r="BJ14" s="30">
        <f t="shared" si="26"/>
        <v>1.0843927283814541E-2</v>
      </c>
    </row>
    <row r="15" spans="1:62">
      <c r="A15" s="108">
        <v>1974</v>
      </c>
      <c r="B15" s="112">
        <v>7.9520000000000007E-2</v>
      </c>
      <c r="C15" s="112">
        <v>3.0540000000000001E-2</v>
      </c>
      <c r="D15" s="112">
        <f t="shared" si="3"/>
        <v>2.3200000000000005E-2</v>
      </c>
      <c r="E15" s="114">
        <v>1.6280000000000003E-2</v>
      </c>
      <c r="F15" s="114">
        <v>6.9200000000000008E-3</v>
      </c>
      <c r="G15" s="112">
        <v>1.4600000000000002E-2</v>
      </c>
      <c r="H15" s="112">
        <v>1.0140000000000001E-2</v>
      </c>
      <c r="I15" s="112">
        <v>1.0400000000000001E-3</v>
      </c>
      <c r="K15" s="112">
        <v>7.9530000000000003E-2</v>
      </c>
      <c r="L15" s="112">
        <v>3.0540000000000001E-2</v>
      </c>
      <c r="M15" s="112">
        <v>2.3200000000000002E-2</v>
      </c>
      <c r="N15" s="112">
        <v>1.4600000000000002E-2</v>
      </c>
      <c r="O15" s="112">
        <v>1.0140000000000001E-2</v>
      </c>
      <c r="P15" s="112">
        <v>1.0400000000000001E-3</v>
      </c>
      <c r="R15" s="38">
        <v>1</v>
      </c>
      <c r="S15" s="116">
        <f t="shared" si="0"/>
        <v>1.8888888888888888</v>
      </c>
      <c r="U15" s="112">
        <v>7.3336177734419458E-2</v>
      </c>
      <c r="V15" s="112">
        <v>2.869380073254172E-2</v>
      </c>
      <c r="W15" s="119">
        <v>1.1196063888051213E-3</v>
      </c>
      <c r="X15" s="112">
        <v>1.8457325625584543E-2</v>
      </c>
      <c r="Y15" s="112">
        <v>1.6040659235665843E-2</v>
      </c>
      <c r="Z15" s="112">
        <v>8.7047056292420023E-3</v>
      </c>
      <c r="AA15" s="112">
        <v>1.4396850995940045E-3</v>
      </c>
      <c r="AC15" s="30">
        <f t="shared" si="4"/>
        <v>8.2068898116447783E-2</v>
      </c>
      <c r="AD15" s="30">
        <f t="shared" si="5"/>
        <v>2.9689006411479604E-2</v>
      </c>
      <c r="AE15" s="122">
        <f t="shared" si="6"/>
        <v>2.1148120677430067E-3</v>
      </c>
      <c r="AF15" s="30">
        <f t="shared" si="7"/>
        <v>1.8457325625584543E-2</v>
      </c>
      <c r="AG15" s="30">
        <f t="shared" si="8"/>
        <v>1.6040659235665843E-2</v>
      </c>
      <c r="AH15" s="30">
        <f t="shared" si="9"/>
        <v>1.6442221744123783E-2</v>
      </c>
      <c r="AI15" s="30">
        <f t="shared" si="10"/>
        <v>1.4396850995940045E-3</v>
      </c>
      <c r="AJ15" s="30"/>
      <c r="AK15" s="53">
        <f t="shared" si="1"/>
        <v>7.9973733032295075E-2</v>
      </c>
      <c r="AL15" s="112">
        <f t="shared" si="11"/>
        <v>2.8931065570989001E-2</v>
      </c>
      <c r="AM15" s="112">
        <f t="shared" si="12"/>
        <v>2.0608223041958837E-3</v>
      </c>
      <c r="AN15" s="112">
        <f t="shared" si="13"/>
        <v>1.7986122221065923E-2</v>
      </c>
      <c r="AO15" s="112">
        <f t="shared" si="14"/>
        <v>1.5631151737348119E-2</v>
      </c>
      <c r="AP15" s="112">
        <f t="shared" si="15"/>
        <v>1.6022462618622859E-2</v>
      </c>
      <c r="AQ15" s="112">
        <f t="shared" si="16"/>
        <v>1.4029308842691646E-3</v>
      </c>
      <c r="AS15" s="123">
        <f t="shared" si="17"/>
        <v>0.22611530357744253</v>
      </c>
      <c r="AT15" s="38">
        <f t="shared" si="18"/>
        <v>0.13396269510561362</v>
      </c>
      <c r="AY15" s="8">
        <f t="shared" si="19"/>
        <v>0.22490037089806411</v>
      </c>
      <c r="AZ15" s="8">
        <f t="shared" si="20"/>
        <v>0.25168104196030139</v>
      </c>
      <c r="BC15" s="30">
        <f t="shared" si="21"/>
        <v>7.3336177734419458E-2</v>
      </c>
      <c r="BD15" s="30">
        <f t="shared" si="22"/>
        <v>7.3336177734419458E-2</v>
      </c>
      <c r="BE15" s="44">
        <f t="shared" si="23"/>
        <v>6.8026001764132607E-2</v>
      </c>
      <c r="BF15" s="44">
        <f t="shared" si="24"/>
        <v>0</v>
      </c>
      <c r="BG15" s="160">
        <f t="shared" si="25"/>
        <v>1.8527458410718085</v>
      </c>
      <c r="BH15" s="160">
        <v>8.5658333333333303</v>
      </c>
      <c r="BI15" s="44">
        <v>4.62331807388002E-2</v>
      </c>
      <c r="BJ15" s="30">
        <f t="shared" si="26"/>
        <v>1.1537325625584542E-2</v>
      </c>
    </row>
    <row r="16" spans="1:62">
      <c r="A16" s="108">
        <v>1975</v>
      </c>
      <c r="B16" s="112">
        <v>7.5980000000000006E-2</v>
      </c>
      <c r="C16" s="112">
        <v>2.4360000000000003E-2</v>
      </c>
      <c r="D16" s="112">
        <f t="shared" si="3"/>
        <v>2.1140000000000003E-2</v>
      </c>
      <c r="E16" s="114">
        <v>1.4240000000000001E-2</v>
      </c>
      <c r="F16" s="114">
        <v>6.9000000000000016E-3</v>
      </c>
      <c r="G16" s="112">
        <v>1.6970000000000002E-2</v>
      </c>
      <c r="H16" s="112">
        <v>1.1470000000000001E-2</v>
      </c>
      <c r="I16" s="112">
        <v>2.0400000000000001E-3</v>
      </c>
      <c r="K16" s="112">
        <v>7.597000000000001E-2</v>
      </c>
      <c r="L16" s="112">
        <v>2.4360000000000003E-2</v>
      </c>
      <c r="M16" s="112">
        <v>2.1140000000000003E-2</v>
      </c>
      <c r="N16" s="112">
        <v>1.6970000000000002E-2</v>
      </c>
      <c r="O16" s="112">
        <v>1.1470000000000001E-2</v>
      </c>
      <c r="P16" s="112">
        <v>2.0400000000000001E-3</v>
      </c>
      <c r="R16" s="38">
        <v>1</v>
      </c>
      <c r="S16" s="116">
        <f t="shared" si="0"/>
        <v>1.8888888888888888</v>
      </c>
      <c r="U16" s="112">
        <v>7.029199271493615E-2</v>
      </c>
      <c r="V16" s="112">
        <v>2.3898776851173364E-2</v>
      </c>
      <c r="W16" s="119">
        <v>1.0127960816943074E-3</v>
      </c>
      <c r="X16" s="112">
        <v>1.7434980901436244E-2</v>
      </c>
      <c r="Y16" s="112">
        <v>1.7325742440259116E-2</v>
      </c>
      <c r="Z16" s="112">
        <v>1.0003715842943243E-2</v>
      </c>
      <c r="AA16" s="112">
        <v>1.628777948241501E-3</v>
      </c>
      <c r="AC16" s="30">
        <f t="shared" si="4"/>
        <v>8.0084449028175728E-2</v>
      </c>
      <c r="AD16" s="30">
        <f t="shared" si="5"/>
        <v>2.4799040034901638E-2</v>
      </c>
      <c r="AE16" s="122">
        <f t="shared" si="6"/>
        <v>1.9130592654225806E-3</v>
      </c>
      <c r="AF16" s="30">
        <f t="shared" si="7"/>
        <v>1.7434980901436244E-2</v>
      </c>
      <c r="AG16" s="30">
        <f t="shared" si="8"/>
        <v>1.7325742440259116E-2</v>
      </c>
      <c r="AH16" s="30">
        <f t="shared" si="9"/>
        <v>1.8895907703337236E-2</v>
      </c>
      <c r="AI16" s="30">
        <f t="shared" si="10"/>
        <v>1.628777948241501E-3</v>
      </c>
      <c r="AJ16" s="30"/>
      <c r="AK16" s="53">
        <f t="shared" si="1"/>
        <v>7.7798921698533502E-2</v>
      </c>
      <c r="AL16" s="112">
        <f t="shared" si="11"/>
        <v>2.4091301086373459E-2</v>
      </c>
      <c r="AM16" s="112">
        <f t="shared" si="12"/>
        <v>1.8584625330056504E-3</v>
      </c>
      <c r="AN16" s="112">
        <f t="shared" si="13"/>
        <v>1.6937404582618051E-2</v>
      </c>
      <c r="AO16" s="112">
        <f t="shared" si="14"/>
        <v>1.6831283674118104E-2</v>
      </c>
      <c r="AP16" s="112">
        <f t="shared" si="15"/>
        <v>1.8356638044889812E-2</v>
      </c>
      <c r="AQ16" s="112">
        <f t="shared" si="16"/>
        <v>1.5822943105340749E-3</v>
      </c>
      <c r="AS16" s="123">
        <f t="shared" si="17"/>
        <v>0.25983779898939802</v>
      </c>
      <c r="AT16" s="38">
        <f t="shared" si="18"/>
        <v>0.15672499098601714</v>
      </c>
      <c r="AY16" s="8">
        <f t="shared" si="19"/>
        <v>0.21770744648941989</v>
      </c>
      <c r="AZ16" s="8">
        <f t="shared" si="20"/>
        <v>0.24803651494335191</v>
      </c>
      <c r="BC16" s="30">
        <f t="shared" si="21"/>
        <v>7.029199271493615E-2</v>
      </c>
      <c r="BD16" s="30">
        <f t="shared" si="22"/>
        <v>7.029199271493615E-2</v>
      </c>
      <c r="BE16" s="44">
        <f t="shared" si="23"/>
        <v>6.5246306356017233E-2</v>
      </c>
      <c r="BF16" s="44">
        <f t="shared" si="24"/>
        <v>0</v>
      </c>
      <c r="BG16" s="160">
        <f t="shared" si="25"/>
        <v>1.919186667765332</v>
      </c>
      <c r="BH16" s="160">
        <v>8.8258333333333301</v>
      </c>
      <c r="BI16" s="44">
        <v>4.5987362675929684E-2</v>
      </c>
      <c r="BJ16" s="30">
        <f t="shared" si="26"/>
        <v>1.0534980901436243E-2</v>
      </c>
    </row>
    <row r="17" spans="1:62">
      <c r="A17" s="108">
        <v>1976</v>
      </c>
      <c r="B17" s="112">
        <v>7.1880000000000013E-2</v>
      </c>
      <c r="C17" s="112">
        <v>2.6350000000000002E-2</v>
      </c>
      <c r="D17" s="112">
        <f t="shared" si="3"/>
        <v>1.8520000000000002E-2</v>
      </c>
      <c r="E17" s="114">
        <v>1.208E-2</v>
      </c>
      <c r="F17" s="114">
        <v>6.4400000000000013E-3</v>
      </c>
      <c r="G17" s="112">
        <v>1.5330000000000002E-2</v>
      </c>
      <c r="H17" s="112">
        <v>1.0690000000000002E-2</v>
      </c>
      <c r="I17" s="112">
        <v>9.8999999999999999E-4</v>
      </c>
      <c r="K17" s="112">
        <v>7.1870000000000003E-2</v>
      </c>
      <c r="L17" s="112">
        <v>2.6350000000000002E-2</v>
      </c>
      <c r="M17" s="112">
        <v>1.8520000000000002E-2</v>
      </c>
      <c r="N17" s="112">
        <v>1.5330000000000002E-2</v>
      </c>
      <c r="O17" s="112">
        <v>1.0690000000000002E-2</v>
      </c>
      <c r="P17" s="112">
        <v>9.8999999999999999E-4</v>
      </c>
      <c r="R17" s="38">
        <v>1</v>
      </c>
      <c r="S17" s="116">
        <f t="shared" si="0"/>
        <v>1.8888888888888888</v>
      </c>
      <c r="U17" s="112">
        <v>6.7906181208336691E-2</v>
      </c>
      <c r="V17" s="112">
        <v>2.3532599808981952E-2</v>
      </c>
      <c r="W17" s="119">
        <v>7.810170787107951E-4</v>
      </c>
      <c r="X17" s="112">
        <v>1.6114062714069718E-2</v>
      </c>
      <c r="Y17" s="112">
        <v>1.6761035049917786E-2</v>
      </c>
      <c r="Z17" s="112">
        <v>1.0343556620902174E-2</v>
      </c>
      <c r="AA17" s="112">
        <v>1.1549283656010821E-3</v>
      </c>
      <c r="AC17" s="30">
        <f t="shared" si="4"/>
        <v>7.7794692514684224E-2</v>
      </c>
      <c r="AD17" s="30">
        <f t="shared" si="5"/>
        <v>2.4226837212280434E-2</v>
      </c>
      <c r="AE17" s="122">
        <f t="shared" si="6"/>
        <v>1.4752544820092796E-3</v>
      </c>
      <c r="AF17" s="30">
        <f t="shared" si="7"/>
        <v>1.6114062714069718E-2</v>
      </c>
      <c r="AG17" s="30">
        <f t="shared" si="8"/>
        <v>1.6761035049917786E-2</v>
      </c>
      <c r="AH17" s="30">
        <f t="shared" si="9"/>
        <v>1.9537829172815217E-2</v>
      </c>
      <c r="AI17" s="30">
        <f t="shared" si="10"/>
        <v>1.1549283656010821E-3</v>
      </c>
      <c r="AJ17" s="30"/>
      <c r="AK17" s="53">
        <f t="shared" si="1"/>
        <v>7.5553361997886814E-2</v>
      </c>
      <c r="AL17" s="112">
        <f t="shared" si="11"/>
        <v>2.3528841657389363E-2</v>
      </c>
      <c r="AM17" s="112">
        <f t="shared" si="12"/>
        <v>1.432751159691431E-3</v>
      </c>
      <c r="AN17" s="112">
        <f t="shared" si="13"/>
        <v>1.5649803015327229E-2</v>
      </c>
      <c r="AO17" s="112">
        <f t="shared" si="14"/>
        <v>1.6278135534074843E-2</v>
      </c>
      <c r="AP17" s="112">
        <f t="shared" si="15"/>
        <v>1.8974927883003707E-2</v>
      </c>
      <c r="AQ17" s="112">
        <f t="shared" si="16"/>
        <v>1.1216539080916826E-3</v>
      </c>
      <c r="AS17" s="123">
        <f t="shared" si="17"/>
        <v>0.27010947630981569</v>
      </c>
      <c r="AT17" s="38">
        <f t="shared" si="18"/>
        <v>0.16382269627977886</v>
      </c>
      <c r="AY17" s="8">
        <f t="shared" si="19"/>
        <v>0.20713575943536366</v>
      </c>
      <c r="AZ17" s="8">
        <f t="shared" si="20"/>
        <v>0.23729890898490741</v>
      </c>
      <c r="BC17" s="30">
        <f t="shared" si="21"/>
        <v>6.7906181208336691E-2</v>
      </c>
      <c r="BD17" s="30">
        <f t="shared" si="22"/>
        <v>6.7906181208336691E-2</v>
      </c>
      <c r="BE17" s="44">
        <f t="shared" si="23"/>
        <v>6.3576554331006882E-2</v>
      </c>
      <c r="BF17" s="44">
        <f t="shared" si="24"/>
        <v>0</v>
      </c>
      <c r="BG17" s="160">
        <f t="shared" si="25"/>
        <v>1.8101185999027491</v>
      </c>
      <c r="BH17" s="160">
        <v>8.4341666666666608</v>
      </c>
      <c r="BI17" s="44">
        <v>4.6594552794053369E-2</v>
      </c>
      <c r="BJ17" s="30">
        <f t="shared" si="26"/>
        <v>9.6740627140697172E-3</v>
      </c>
    </row>
    <row r="18" spans="1:62">
      <c r="A18" s="108">
        <v>1977</v>
      </c>
      <c r="B18" s="112">
        <v>7.3329999999999992E-2</v>
      </c>
      <c r="C18" s="112">
        <v>2.4580000000000001E-2</v>
      </c>
      <c r="D18" s="112">
        <f t="shared" si="3"/>
        <v>1.822E-2</v>
      </c>
      <c r="E18" s="114">
        <v>1.191E-2</v>
      </c>
      <c r="F18" s="114">
        <v>6.3100000000000005E-3</v>
      </c>
      <c r="G18" s="112">
        <v>1.787E-2</v>
      </c>
      <c r="H18" s="112">
        <v>1.157E-2</v>
      </c>
      <c r="I18" s="112">
        <v>1.09E-3</v>
      </c>
      <c r="K18" s="112">
        <v>7.332000000000001E-2</v>
      </c>
      <c r="L18" s="112">
        <v>2.4580000000000001E-2</v>
      </c>
      <c r="M18" s="112">
        <v>1.822E-2</v>
      </c>
      <c r="N18" s="112">
        <v>1.787E-2</v>
      </c>
      <c r="O18" s="112">
        <v>1.157E-2</v>
      </c>
      <c r="P18" s="112">
        <v>1.09E-3</v>
      </c>
      <c r="R18" s="38">
        <v>1</v>
      </c>
      <c r="S18" s="116">
        <f t="shared" si="0"/>
        <v>1.8888888888888888</v>
      </c>
      <c r="U18" s="112">
        <v>6.7385203042131539E-2</v>
      </c>
      <c r="V18" s="112">
        <v>2.1382346400011566E-2</v>
      </c>
      <c r="W18" s="119">
        <v>7.5865031354118513E-4</v>
      </c>
      <c r="X18" s="112">
        <v>1.5705513739359567E-2</v>
      </c>
      <c r="Y18" s="112">
        <v>1.8277005028503702E-2</v>
      </c>
      <c r="Z18" s="112">
        <v>1.0993395411350956E-2</v>
      </c>
      <c r="AA18" s="112">
        <v>1.0269443351489365E-3</v>
      </c>
      <c r="AC18" s="30">
        <f t="shared" si="4"/>
        <v>7.7831467780945518E-2</v>
      </c>
      <c r="AD18" s="30">
        <f t="shared" si="5"/>
        <v>2.2056702234270396E-2</v>
      </c>
      <c r="AE18" s="122">
        <f t="shared" si="6"/>
        <v>1.4330061478000163E-3</v>
      </c>
      <c r="AF18" s="30">
        <f t="shared" si="7"/>
        <v>1.5705513739359567E-2</v>
      </c>
      <c r="AG18" s="30">
        <f t="shared" si="8"/>
        <v>1.8277005028503702E-2</v>
      </c>
      <c r="AH18" s="30">
        <f t="shared" si="9"/>
        <v>2.0765302443662918E-2</v>
      </c>
      <c r="AI18" s="30">
        <f t="shared" si="10"/>
        <v>1.0269443351489365E-3</v>
      </c>
      <c r="AJ18" s="30"/>
      <c r="AK18" s="53">
        <f t="shared" si="1"/>
        <v>7.5466440941894808E-2</v>
      </c>
      <c r="AL18" s="112">
        <f t="shared" si="11"/>
        <v>2.1386475984499349E-2</v>
      </c>
      <c r="AM18" s="112">
        <f t="shared" si="12"/>
        <v>1.3894620891217162E-3</v>
      </c>
      <c r="AN18" s="112">
        <f t="shared" si="13"/>
        <v>1.5228277955766154E-2</v>
      </c>
      <c r="AO18" s="112">
        <f t="shared" si="14"/>
        <v>1.7721630593685984E-2</v>
      </c>
      <c r="AP18" s="112">
        <f t="shared" si="15"/>
        <v>2.0134317329281056E-2</v>
      </c>
      <c r="AQ18" s="112">
        <f t="shared" si="16"/>
        <v>9.957390786622675E-4</v>
      </c>
      <c r="AS18" s="123">
        <f t="shared" si="17"/>
        <v>0.2852099443112065</v>
      </c>
      <c r="AT18" s="38">
        <f t="shared" si="18"/>
        <v>0.17440098410840077</v>
      </c>
      <c r="AY18" s="8">
        <f t="shared" si="19"/>
        <v>0.20178873901700395</v>
      </c>
      <c r="AZ18" s="8">
        <f t="shared" si="20"/>
        <v>0.23307065988270365</v>
      </c>
      <c r="BC18" s="30">
        <f t="shared" si="21"/>
        <v>6.7385203042131539E-2</v>
      </c>
      <c r="BD18" s="30">
        <f t="shared" si="22"/>
        <v>6.7385203042131539E-2</v>
      </c>
      <c r="BE18" s="44">
        <f t="shared" si="23"/>
        <v>6.355931181932517E-2</v>
      </c>
      <c r="BF18" s="44">
        <f t="shared" si="24"/>
        <v>0</v>
      </c>
      <c r="BG18" s="160">
        <f t="shared" si="25"/>
        <v>1.6869210994884536</v>
      </c>
      <c r="BH18" s="160">
        <v>8.0241666666666607</v>
      </c>
      <c r="BI18" s="44">
        <v>4.7566935223585328E-2</v>
      </c>
      <c r="BJ18" s="30">
        <f t="shared" si="26"/>
        <v>9.3955137393595678E-3</v>
      </c>
    </row>
    <row r="19" spans="1:62">
      <c r="A19" s="108">
        <v>1978</v>
      </c>
      <c r="B19" s="112">
        <v>7.0730000000000001E-2</v>
      </c>
      <c r="C19" s="112">
        <v>2.0050000000000002E-2</v>
      </c>
      <c r="D19" s="112">
        <f t="shared" si="3"/>
        <v>1.924E-2</v>
      </c>
      <c r="E19" s="114">
        <v>1.264E-2</v>
      </c>
      <c r="F19" s="114">
        <v>6.6E-3</v>
      </c>
      <c r="G19" s="112">
        <v>1.7810000000000003E-2</v>
      </c>
      <c r="H19" s="112">
        <v>1.272E-2</v>
      </c>
      <c r="I19" s="112">
        <v>9.1000000000000011E-4</v>
      </c>
      <c r="K19" s="112">
        <v>7.0720000000000005E-2</v>
      </c>
      <c r="L19" s="112">
        <v>2.0050000000000002E-2</v>
      </c>
      <c r="M19" s="112">
        <v>1.924E-2</v>
      </c>
      <c r="N19" s="112">
        <v>1.7810000000000003E-2</v>
      </c>
      <c r="O19" s="112">
        <v>1.272E-2</v>
      </c>
      <c r="P19" s="112">
        <v>9.1000000000000011E-4</v>
      </c>
      <c r="R19" s="38">
        <v>1</v>
      </c>
      <c r="S19" s="116">
        <f t="shared" si="0"/>
        <v>1.8888888888888888</v>
      </c>
      <c r="U19" s="112">
        <v>6.7928124625534506E-2</v>
      </c>
      <c r="V19" s="112">
        <v>1.9548221875261548E-2</v>
      </c>
      <c r="W19" s="119">
        <v>8.5038695478370258E-4</v>
      </c>
      <c r="X19" s="112">
        <v>1.6401334400054184E-2</v>
      </c>
      <c r="Y19" s="112">
        <v>1.8787828540291963E-2</v>
      </c>
      <c r="Z19" s="112">
        <v>1.22643909058922E-2</v>
      </c>
      <c r="AA19" s="112">
        <v>9.2634952020015219E-4</v>
      </c>
      <c r="AC19" s="30">
        <f t="shared" si="4"/>
        <v>7.9585705562300851E-2</v>
      </c>
      <c r="AD19" s="30">
        <f t="shared" si="5"/>
        <v>2.0304121390624839E-2</v>
      </c>
      <c r="AE19" s="122">
        <f t="shared" si="6"/>
        <v>1.6062864701469938E-3</v>
      </c>
      <c r="AF19" s="30">
        <f t="shared" si="7"/>
        <v>1.6401334400054184E-2</v>
      </c>
      <c r="AG19" s="30">
        <f t="shared" si="8"/>
        <v>1.8787828540291963E-2</v>
      </c>
      <c r="AH19" s="30">
        <f t="shared" si="9"/>
        <v>2.3166071711129711E-2</v>
      </c>
      <c r="AI19" s="30">
        <f t="shared" si="10"/>
        <v>9.2634952020015219E-4</v>
      </c>
      <c r="AJ19" s="30"/>
      <c r="AK19" s="53">
        <f t="shared" si="1"/>
        <v>7.6896426748729318E-2</v>
      </c>
      <c r="AL19" s="112">
        <f t="shared" si="11"/>
        <v>1.9618025274517063E-2</v>
      </c>
      <c r="AM19" s="112">
        <f t="shared" si="12"/>
        <v>1.552008479618766E-3</v>
      </c>
      <c r="AN19" s="112">
        <f t="shared" si="13"/>
        <v>1.5847117272685257E-2</v>
      </c>
      <c r="AO19" s="112">
        <f t="shared" si="14"/>
        <v>1.8152969442298928E-2</v>
      </c>
      <c r="AP19" s="112">
        <f t="shared" si="15"/>
        <v>2.2383267495143331E-2</v>
      </c>
      <c r="AQ19" s="112">
        <f t="shared" si="16"/>
        <v>8.9504726408474642E-4</v>
      </c>
      <c r="AS19" s="123">
        <f t="shared" si="17"/>
        <v>0.31126642663090476</v>
      </c>
      <c r="AT19" s="38">
        <f t="shared" si="18"/>
        <v>0.1930684518816525</v>
      </c>
      <c r="AY19" s="8">
        <f t="shared" si="19"/>
        <v>0.20608392278705101</v>
      </c>
      <c r="AZ19" s="8">
        <f t="shared" si="20"/>
        <v>0.24145130592768999</v>
      </c>
      <c r="BC19" s="30">
        <f t="shared" si="21"/>
        <v>6.7928124625534506E-2</v>
      </c>
      <c r="BD19" s="30">
        <f t="shared" si="22"/>
        <v>6.7928124625534506E-2</v>
      </c>
      <c r="BE19" s="44">
        <f t="shared" si="23"/>
        <v>6.3601612732937976E-2</v>
      </c>
      <c r="BF19" s="44">
        <f t="shared" si="24"/>
        <v>0</v>
      </c>
      <c r="BG19" s="160">
        <f t="shared" si="25"/>
        <v>1.7902561017645902</v>
      </c>
      <c r="BH19" s="160">
        <v>8.7249999999999996</v>
      </c>
      <c r="BI19" s="44">
        <v>4.8736043917962824E-2</v>
      </c>
      <c r="BJ19" s="30">
        <f t="shared" si="26"/>
        <v>9.8013344000541843E-3</v>
      </c>
    </row>
    <row r="20" spans="1:62">
      <c r="A20" s="110">
        <v>1979</v>
      </c>
      <c r="B20" s="112">
        <v>7.8900000000000012E-2</v>
      </c>
      <c r="C20" s="112">
        <v>2.3600000000000003E-2</v>
      </c>
      <c r="D20" s="112">
        <f t="shared" si="3"/>
        <v>2.0100000000000003E-2</v>
      </c>
      <c r="E20" s="114">
        <v>1.3210000000000003E-2</v>
      </c>
      <c r="F20" s="114">
        <v>6.8900000000000012E-3</v>
      </c>
      <c r="G20" s="112">
        <v>1.9430000000000003E-2</v>
      </c>
      <c r="H20" s="112">
        <v>1.4650000000000002E-2</v>
      </c>
      <c r="I20" s="112">
        <v>1.1200000000000001E-3</v>
      </c>
      <c r="K20" s="112">
        <v>7.8900000000000012E-2</v>
      </c>
      <c r="L20" s="112">
        <v>2.3600000000000003E-2</v>
      </c>
      <c r="M20" s="112">
        <v>2.0100000000000003E-2</v>
      </c>
      <c r="N20" s="112">
        <v>1.9430000000000003E-2</v>
      </c>
      <c r="O20" s="112">
        <v>1.4650000000000002E-2</v>
      </c>
      <c r="P20" s="112">
        <v>1.1200000000000001E-3</v>
      </c>
      <c r="R20" s="38">
        <v>1</v>
      </c>
      <c r="S20" s="116">
        <f t="shared" si="0"/>
        <v>1.8888888888888888</v>
      </c>
      <c r="U20" s="112">
        <v>7.3237957138821447E-2</v>
      </c>
      <c r="V20" s="112">
        <v>2.1024547514959135E-2</v>
      </c>
      <c r="W20" s="119">
        <v>8.8581128289707026E-4</v>
      </c>
      <c r="X20" s="112">
        <v>1.6924533684966742E-2</v>
      </c>
      <c r="Y20" s="112">
        <v>2.0431010223293359E-2</v>
      </c>
      <c r="Z20" s="112">
        <v>1.3869053996286636E-2</v>
      </c>
      <c r="AA20" s="112">
        <v>9.8881294570956312E-4</v>
      </c>
      <c r="AC20" s="30">
        <f t="shared" si="4"/>
        <v>8.6353394168934269E-2</v>
      </c>
      <c r="AD20" s="30">
        <f t="shared" si="5"/>
        <v>2.1811935321978754E-2</v>
      </c>
      <c r="AE20" s="122">
        <f t="shared" si="6"/>
        <v>1.6731990899166882E-3</v>
      </c>
      <c r="AF20" s="30">
        <f t="shared" si="7"/>
        <v>1.6924533684966742E-2</v>
      </c>
      <c r="AG20" s="30">
        <f t="shared" si="8"/>
        <v>2.0431010223293359E-2</v>
      </c>
      <c r="AH20" s="30">
        <f t="shared" si="9"/>
        <v>2.6197101992985868E-2</v>
      </c>
      <c r="AI20" s="30">
        <f t="shared" si="10"/>
        <v>9.8881294570956312E-4</v>
      </c>
      <c r="AJ20" s="30"/>
      <c r="AK20" s="53">
        <f t="shared" si="1"/>
        <v>8.3084332482045012E-2</v>
      </c>
      <c r="AL20" s="112">
        <f t="shared" si="11"/>
        <v>2.0986205624099204E-2</v>
      </c>
      <c r="AM20" s="112">
        <f t="shared" si="12"/>
        <v>1.6098571553925622E-3</v>
      </c>
      <c r="AN20" s="112">
        <f t="shared" si="13"/>
        <v>1.6283825289304211E-2</v>
      </c>
      <c r="AO20" s="112">
        <f t="shared" si="14"/>
        <v>1.9657557906934502E-2</v>
      </c>
      <c r="AP20" s="112">
        <f t="shared" si="15"/>
        <v>2.5205363992910703E-2</v>
      </c>
      <c r="AQ20" s="112">
        <f t="shared" si="16"/>
        <v>9.5137966879637649E-4</v>
      </c>
      <c r="AS20" s="123">
        <f t="shared" si="17"/>
        <v>0.32274702518790993</v>
      </c>
      <c r="AT20" s="38">
        <f t="shared" si="18"/>
        <v>0.20146473025204786</v>
      </c>
      <c r="AY20" s="8">
        <f t="shared" si="19"/>
        <v>0.19599152815993601</v>
      </c>
      <c r="AZ20" s="8">
        <f t="shared" si="20"/>
        <v>0.2310896473107045</v>
      </c>
      <c r="BC20" s="30">
        <f t="shared" si="21"/>
        <v>7.3237957138821447E-2</v>
      </c>
      <c r="BD20" s="30">
        <f t="shared" si="22"/>
        <v>7.3237957138821447E-2</v>
      </c>
      <c r="BE20" s="44">
        <f t="shared" si="23"/>
        <v>6.8809669295936959E-2</v>
      </c>
      <c r="BF20" s="44">
        <f t="shared" si="24"/>
        <v>0</v>
      </c>
      <c r="BG20" s="160">
        <f t="shared" si="25"/>
        <v>1.789884704956098</v>
      </c>
      <c r="BH20" s="160">
        <v>9.6291666666666593</v>
      </c>
      <c r="BI20" s="44">
        <v>5.3797692331824479E-2</v>
      </c>
      <c r="BJ20" s="30">
        <f t="shared" si="26"/>
        <v>1.0034533684966741E-2</v>
      </c>
    </row>
    <row r="21" spans="1:62">
      <c r="A21" s="108">
        <v>1980</v>
      </c>
      <c r="B21" s="112">
        <v>8.0190000000000011E-2</v>
      </c>
      <c r="C21" s="112">
        <v>2.5030000000000004E-2</v>
      </c>
      <c r="D21" s="112">
        <f t="shared" si="3"/>
        <v>1.8280000000000001E-2</v>
      </c>
      <c r="E21" s="114">
        <v>1.1630000000000001E-2</v>
      </c>
      <c r="F21" s="114">
        <v>6.6500000000000005E-3</v>
      </c>
      <c r="G21" s="112">
        <v>1.9780000000000002E-2</v>
      </c>
      <c r="H21" s="112">
        <v>1.5850000000000003E-2</v>
      </c>
      <c r="I21" s="112">
        <v>1.25E-3</v>
      </c>
      <c r="K21" s="112">
        <v>8.0190000000000011E-2</v>
      </c>
      <c r="L21" s="112">
        <v>2.5030000000000004E-2</v>
      </c>
      <c r="M21" s="112">
        <v>1.8280000000000001E-2</v>
      </c>
      <c r="N21" s="112">
        <v>1.9780000000000002E-2</v>
      </c>
      <c r="O21" s="112">
        <v>1.5850000000000003E-2</v>
      </c>
      <c r="P21" s="112">
        <v>1.25E-3</v>
      </c>
      <c r="R21" s="38">
        <v>1</v>
      </c>
      <c r="S21" s="116">
        <f t="shared" si="0"/>
        <v>1.8888888888888888</v>
      </c>
      <c r="U21" s="112">
        <v>7.4562128522443441E-2</v>
      </c>
      <c r="V21" s="112">
        <v>2.2487675405027101E-2</v>
      </c>
      <c r="W21" s="119">
        <v>6.3446585206710239E-4</v>
      </c>
      <c r="X21" s="112">
        <v>1.5124847296451829E-2</v>
      </c>
      <c r="Y21" s="112">
        <v>2.0764382409151537E-2</v>
      </c>
      <c r="Z21" s="112">
        <v>1.5038617363787022E-2</v>
      </c>
      <c r="AA21" s="112">
        <v>1.146607761447336E-3</v>
      </c>
      <c r="AC21" s="30">
        <f t="shared" si="4"/>
        <v>8.8493759761068477E-2</v>
      </c>
      <c r="AD21" s="30">
        <f t="shared" si="5"/>
        <v>2.305164505130897E-2</v>
      </c>
      <c r="AE21" s="122">
        <f t="shared" si="6"/>
        <v>1.1984354983489711E-3</v>
      </c>
      <c r="AF21" s="30">
        <f t="shared" si="7"/>
        <v>1.5124847296451829E-2</v>
      </c>
      <c r="AG21" s="30">
        <f t="shared" si="8"/>
        <v>2.0764382409151537E-2</v>
      </c>
      <c r="AH21" s="30">
        <f t="shared" si="9"/>
        <v>2.8406277242708819E-2</v>
      </c>
      <c r="AI21" s="30">
        <f t="shared" si="10"/>
        <v>1.146607761447336E-3</v>
      </c>
      <c r="AJ21" s="30"/>
      <c r="AK21" s="53">
        <f t="shared" si="1"/>
        <v>8.4943553411037709E-2</v>
      </c>
      <c r="AL21" s="112">
        <f t="shared" si="11"/>
        <v>2.212685558750074E-2</v>
      </c>
      <c r="AM21" s="112">
        <f t="shared" si="12"/>
        <v>1.1503564775476353E-3</v>
      </c>
      <c r="AN21" s="112">
        <f t="shared" si="13"/>
        <v>1.4518066331781683E-2</v>
      </c>
      <c r="AO21" s="112">
        <f t="shared" si="14"/>
        <v>1.993135370201474E-2</v>
      </c>
      <c r="AP21" s="112">
        <f t="shared" si="15"/>
        <v>2.7266669815924287E-2</v>
      </c>
      <c r="AQ21" s="112">
        <f t="shared" si="16"/>
        <v>1.1006079738162566E-3</v>
      </c>
      <c r="AS21" s="123">
        <f t="shared" si="17"/>
        <v>0.33454011696406577</v>
      </c>
      <c r="AT21" s="38">
        <f t="shared" si="18"/>
        <v>0.21020166036618007</v>
      </c>
      <c r="AY21" s="8">
        <f t="shared" si="19"/>
        <v>0.17091428070508741</v>
      </c>
      <c r="AZ21" s="8">
        <f t="shared" si="20"/>
        <v>0.20284892070777191</v>
      </c>
      <c r="BC21" s="30">
        <f t="shared" si="21"/>
        <v>7.4562128522443441E-2</v>
      </c>
      <c r="BD21" s="30">
        <f t="shared" si="22"/>
        <v>7.4562128522443441E-2</v>
      </c>
      <c r="BE21" s="44">
        <f t="shared" si="23"/>
        <v>7.0818557293029272E-2</v>
      </c>
      <c r="BF21" s="44">
        <f t="shared" si="24"/>
        <v>0</v>
      </c>
      <c r="BG21" s="160">
        <f t="shared" si="25"/>
        <v>1.7912392294111259</v>
      </c>
      <c r="BH21" s="160">
        <v>11.938333333333301</v>
      </c>
      <c r="BI21" s="44">
        <v>6.6648458437670866E-2</v>
      </c>
      <c r="BJ21" s="30">
        <f t="shared" si="26"/>
        <v>8.474847296451829E-3</v>
      </c>
    </row>
    <row r="22" spans="1:62">
      <c r="A22" s="108">
        <v>1981</v>
      </c>
      <c r="B22" s="112">
        <v>8.764000000000001E-2</v>
      </c>
      <c r="C22" s="112">
        <v>2.5820000000000003E-2</v>
      </c>
      <c r="D22" s="112">
        <f t="shared" si="3"/>
        <v>1.8360000000000001E-2</v>
      </c>
      <c r="E22" s="114">
        <v>1.145E-2</v>
      </c>
      <c r="F22" s="114">
        <v>6.9100000000000012E-3</v>
      </c>
      <c r="G22" s="112">
        <v>2.4720000000000002E-2</v>
      </c>
      <c r="H22" s="112">
        <v>1.7500000000000002E-2</v>
      </c>
      <c r="I22" s="112">
        <v>1.24E-3</v>
      </c>
      <c r="K22" s="112">
        <v>8.7650000000000006E-2</v>
      </c>
      <c r="L22" s="112">
        <v>2.5820000000000003E-2</v>
      </c>
      <c r="M22" s="112">
        <v>1.8360000000000001E-2</v>
      </c>
      <c r="N22" s="112">
        <v>2.4720000000000002E-2</v>
      </c>
      <c r="O22" s="112">
        <v>1.7500000000000002E-2</v>
      </c>
      <c r="P22" s="112">
        <v>1.24E-3</v>
      </c>
      <c r="R22" s="38">
        <v>1</v>
      </c>
      <c r="S22" s="116">
        <f t="shared" si="0"/>
        <v>1.8888888888888888</v>
      </c>
      <c r="U22" s="112">
        <v>8.1891972259261772E-2</v>
      </c>
      <c r="V22" s="112">
        <v>2.3547206362830621E-2</v>
      </c>
      <c r="W22" s="119">
        <v>5.5717414433487903E-4</v>
      </c>
      <c r="X22" s="112">
        <v>1.4975782152918437E-2</v>
      </c>
      <c r="Y22" s="112">
        <v>2.4967820274193926E-2</v>
      </c>
      <c r="Z22" s="112">
        <v>1.7059122394213141E-2</v>
      </c>
      <c r="AA22" s="112">
        <v>1.3420402579557584E-3</v>
      </c>
      <c r="AC22" s="30">
        <f t="shared" si="4"/>
        <v>9.7550901698599021E-2</v>
      </c>
      <c r="AD22" s="30">
        <f t="shared" si="5"/>
        <v>2.404247226890607E-2</v>
      </c>
      <c r="AE22" s="122">
        <f t="shared" si="6"/>
        <v>1.0524400504103269E-3</v>
      </c>
      <c r="AF22" s="30">
        <f t="shared" si="7"/>
        <v>1.4975782152918437E-2</v>
      </c>
      <c r="AG22" s="30">
        <f t="shared" si="8"/>
        <v>2.4967820274193926E-2</v>
      </c>
      <c r="AH22" s="30">
        <f t="shared" si="9"/>
        <v>3.2222786744624823E-2</v>
      </c>
      <c r="AI22" s="30">
        <f t="shared" si="10"/>
        <v>1.3420402579557584E-3</v>
      </c>
      <c r="AJ22" s="30"/>
      <c r="AK22" s="53">
        <f t="shared" si="1"/>
        <v>9.3173891301740613E-2</v>
      </c>
      <c r="AL22" s="112">
        <f t="shared" si="11"/>
        <v>2.2963710829956775E-2</v>
      </c>
      <c r="AM22" s="112">
        <f t="shared" si="12"/>
        <v>1.0052181287006853E-3</v>
      </c>
      <c r="AN22" s="112">
        <f t="shared" si="13"/>
        <v>1.430383393877546E-2</v>
      </c>
      <c r="AO22" s="112">
        <f t="shared" si="14"/>
        <v>2.3847539405189837E-2</v>
      </c>
      <c r="AP22" s="112">
        <f t="shared" si="15"/>
        <v>3.0776982860282055E-2</v>
      </c>
      <c r="AQ22" s="112">
        <f t="shared" si="16"/>
        <v>1.2818242675364791E-3</v>
      </c>
      <c r="AS22" s="123">
        <f t="shared" si="17"/>
        <v>0.34110629646299861</v>
      </c>
      <c r="AT22" s="38">
        <f t="shared" si="18"/>
        <v>0.21511628127329246</v>
      </c>
      <c r="AY22" s="8">
        <f t="shared" si="19"/>
        <v>0.15351761892666863</v>
      </c>
      <c r="AZ22" s="8">
        <f t="shared" si="20"/>
        <v>0.18287240787786394</v>
      </c>
      <c r="BC22" s="30">
        <f t="shared" si="21"/>
        <v>8.1891972259261772E-2</v>
      </c>
      <c r="BD22" s="30">
        <f t="shared" si="22"/>
        <v>8.1891972259261772E-2</v>
      </c>
      <c r="BE22" s="44">
        <f t="shared" si="23"/>
        <v>7.8630238265794683E-2</v>
      </c>
      <c r="BF22" s="44">
        <f t="shared" si="24"/>
        <v>0</v>
      </c>
      <c r="BG22" s="160">
        <f t="shared" si="25"/>
        <v>1.6789553071090764</v>
      </c>
      <c r="BH22" s="160">
        <v>14.170833333333301</v>
      </c>
      <c r="BI22" s="44">
        <v>8.4402683462333927E-2</v>
      </c>
      <c r="BJ22" s="30">
        <f t="shared" si="26"/>
        <v>8.0657821529184354E-3</v>
      </c>
    </row>
    <row r="23" spans="1:62">
      <c r="A23" s="108">
        <v>1982</v>
      </c>
      <c r="B23" s="112">
        <v>9.4170000000000004E-2</v>
      </c>
      <c r="C23" s="112">
        <v>2.8760000000000001E-2</v>
      </c>
      <c r="D23" s="112">
        <f t="shared" si="3"/>
        <v>1.8840000000000003E-2</v>
      </c>
      <c r="E23" s="114">
        <v>1.0950000000000001E-2</v>
      </c>
      <c r="F23" s="114">
        <v>7.8900000000000012E-3</v>
      </c>
      <c r="G23" s="112">
        <v>2.3530000000000002E-2</v>
      </c>
      <c r="H23" s="112">
        <v>2.0330000000000001E-2</v>
      </c>
      <c r="I23" s="112">
        <v>2.7100000000000002E-3</v>
      </c>
      <c r="K23" s="112">
        <v>9.4160000000000008E-2</v>
      </c>
      <c r="L23" s="112">
        <v>2.8760000000000001E-2</v>
      </c>
      <c r="M23" s="112">
        <v>1.8840000000000003E-2</v>
      </c>
      <c r="N23" s="112">
        <v>2.3530000000000002E-2</v>
      </c>
      <c r="O23" s="112">
        <v>2.0330000000000001E-2</v>
      </c>
      <c r="P23" s="112">
        <v>2.7100000000000002E-3</v>
      </c>
      <c r="R23" s="38">
        <v>1</v>
      </c>
      <c r="S23" s="116">
        <f t="shared" si="0"/>
        <v>1.8888888888888888</v>
      </c>
      <c r="U23" s="112">
        <v>8.6964534682683448E-2</v>
      </c>
      <c r="V23" s="112">
        <v>2.5490477646315342E-2</v>
      </c>
      <c r="W23" s="119">
        <v>7.8754808471615076E-4</v>
      </c>
      <c r="X23" s="112">
        <v>1.5001549483526741E-2</v>
      </c>
      <c r="Y23" s="112">
        <v>2.439014078657236E-2</v>
      </c>
      <c r="Z23" s="112">
        <v>1.959419094847991E-2</v>
      </c>
      <c r="AA23" s="112">
        <v>2.4881749177877179E-3</v>
      </c>
      <c r="AC23" s="30">
        <f t="shared" si="4"/>
        <v>0.105081635145523</v>
      </c>
      <c r="AD23" s="30">
        <f t="shared" si="5"/>
        <v>2.6190520388285256E-2</v>
      </c>
      <c r="AE23" s="122">
        <f t="shared" si="6"/>
        <v>1.4875908266860625E-3</v>
      </c>
      <c r="AF23" s="30">
        <f t="shared" si="7"/>
        <v>1.5001549483526741E-2</v>
      </c>
      <c r="AG23" s="30">
        <f t="shared" si="8"/>
        <v>2.439014078657236E-2</v>
      </c>
      <c r="AH23" s="30">
        <f t="shared" si="9"/>
        <v>3.7011249569350937E-2</v>
      </c>
      <c r="AI23" s="30">
        <f t="shared" si="10"/>
        <v>2.4881749177877179E-3</v>
      </c>
      <c r="AJ23" s="30"/>
      <c r="AK23" s="53">
        <f t="shared" si="1"/>
        <v>9.9664727247968959E-2</v>
      </c>
      <c r="AL23" s="112">
        <f t="shared" si="11"/>
        <v>2.4840411622506338E-2</v>
      </c>
      <c r="AM23" s="112">
        <f t="shared" si="12"/>
        <v>1.4109062329771302E-3</v>
      </c>
      <c r="AN23" s="112">
        <f t="shared" si="13"/>
        <v>1.4228226801972275E-2</v>
      </c>
      <c r="AO23" s="112">
        <f t="shared" si="14"/>
        <v>2.3132840725850305E-2</v>
      </c>
      <c r="AP23" s="112">
        <f t="shared" si="15"/>
        <v>3.5103337403605557E-2</v>
      </c>
      <c r="AQ23" s="112">
        <f t="shared" si="16"/>
        <v>2.3599106940344924E-3</v>
      </c>
      <c r="AS23" s="123">
        <f t="shared" si="17"/>
        <v>0.36637077775504373</v>
      </c>
      <c r="AT23" s="38">
        <f t="shared" si="18"/>
        <v>0.23436840210282311</v>
      </c>
      <c r="AY23" s="8">
        <f t="shared" si="19"/>
        <v>0.14276090643956715</v>
      </c>
      <c r="AZ23" s="8">
        <f t="shared" si="20"/>
        <v>0.17250192320656296</v>
      </c>
      <c r="BC23" s="30">
        <f t="shared" si="21"/>
        <v>8.6964534682683448E-2</v>
      </c>
      <c r="BD23" s="30">
        <f t="shared" si="22"/>
        <v>8.6964534682683448E-2</v>
      </c>
      <c r="BE23" s="44">
        <f t="shared" si="23"/>
        <v>8.4349000286117484E-2</v>
      </c>
      <c r="BF23" s="44">
        <f t="shared" si="24"/>
        <v>0</v>
      </c>
      <c r="BG23" s="160">
        <f t="shared" si="25"/>
        <v>1.5817450221978693</v>
      </c>
      <c r="BH23" s="160">
        <v>13.7875</v>
      </c>
      <c r="BI23" s="44">
        <v>8.7166387796447545E-2</v>
      </c>
      <c r="BJ23" s="30">
        <f t="shared" si="26"/>
        <v>7.1115494835267395E-3</v>
      </c>
    </row>
    <row r="24" spans="1:62">
      <c r="A24" s="108">
        <v>1983</v>
      </c>
      <c r="B24" s="112">
        <v>8.9380000000000001E-2</v>
      </c>
      <c r="C24" s="112">
        <v>2.6750000000000003E-2</v>
      </c>
      <c r="D24" s="112">
        <f t="shared" si="3"/>
        <v>1.9740000000000001E-2</v>
      </c>
      <c r="E24" s="114">
        <v>1.0959999999999999E-2</v>
      </c>
      <c r="F24" s="114">
        <v>8.7800000000000013E-3</v>
      </c>
      <c r="G24" s="112">
        <v>2.2110000000000001E-2</v>
      </c>
      <c r="H24" s="112">
        <v>1.7400000000000002E-2</v>
      </c>
      <c r="I24" s="112">
        <v>3.3800000000000002E-3</v>
      </c>
      <c r="K24" s="112">
        <v>8.9380000000000001E-2</v>
      </c>
      <c r="L24" s="112">
        <v>2.6750000000000003E-2</v>
      </c>
      <c r="M24" s="112">
        <v>1.9740000000000001E-2</v>
      </c>
      <c r="N24" s="112">
        <v>2.2110000000000001E-2</v>
      </c>
      <c r="O24" s="112">
        <v>1.7400000000000002E-2</v>
      </c>
      <c r="P24" s="112">
        <v>3.3800000000000002E-3</v>
      </c>
      <c r="R24" s="38">
        <v>1</v>
      </c>
      <c r="S24" s="116">
        <f t="shared" si="0"/>
        <v>1.8888888888888888</v>
      </c>
      <c r="U24" s="112">
        <v>8.1724878080873697E-2</v>
      </c>
      <c r="V24" s="112">
        <v>2.3632232977271184E-2</v>
      </c>
      <c r="W24" s="119">
        <v>1.1395281909033828E-3</v>
      </c>
      <c r="X24" s="112">
        <v>1.5515915056680216E-2</v>
      </c>
      <c r="Y24" s="112">
        <v>2.286494657966796E-2</v>
      </c>
      <c r="Z24" s="112">
        <v>1.6962959401671928E-2</v>
      </c>
      <c r="AA24" s="112">
        <v>2.7488236392327887E-3</v>
      </c>
      <c r="AC24" s="30">
        <f t="shared" si="4"/>
        <v>9.7815977736813248E-2</v>
      </c>
      <c r="AD24" s="30">
        <f t="shared" si="5"/>
        <v>2.4645146924740857E-2</v>
      </c>
      <c r="AE24" s="122">
        <f t="shared" si="6"/>
        <v>2.1524421383730566E-3</v>
      </c>
      <c r="AF24" s="30">
        <f t="shared" si="7"/>
        <v>1.5515915056680216E-2</v>
      </c>
      <c r="AG24" s="30">
        <f t="shared" si="8"/>
        <v>2.286494657966796E-2</v>
      </c>
      <c r="AH24" s="30">
        <f t="shared" si="9"/>
        <v>3.2041145536491421E-2</v>
      </c>
      <c r="AI24" s="30">
        <f t="shared" si="10"/>
        <v>2.7488236392327887E-3</v>
      </c>
      <c r="AJ24" s="30"/>
      <c r="AK24" s="53">
        <f t="shared" si="1"/>
        <v>9.3311522590318441E-2</v>
      </c>
      <c r="AL24" s="112">
        <f t="shared" si="11"/>
        <v>2.3510230508529548E-2</v>
      </c>
      <c r="AM24" s="112">
        <f t="shared" si="12"/>
        <v>2.0533215315759338E-3</v>
      </c>
      <c r="AN24" s="112">
        <f t="shared" si="13"/>
        <v>1.4801402509275237E-2</v>
      </c>
      <c r="AO24" s="112">
        <f t="shared" si="14"/>
        <v>2.1812008923897314E-2</v>
      </c>
      <c r="AP24" s="112">
        <f t="shared" si="15"/>
        <v>3.0565641163373864E-2</v>
      </c>
      <c r="AQ24" s="112">
        <f t="shared" si="16"/>
        <v>2.622239485242487E-3</v>
      </c>
      <c r="AS24" s="123">
        <f t="shared" si="17"/>
        <v>0.34957057595300872</v>
      </c>
      <c r="AT24" s="38">
        <f t="shared" si="18"/>
        <v>0.2215052260422018</v>
      </c>
      <c r="AY24" s="8">
        <f t="shared" si="19"/>
        <v>0.15862352363770088</v>
      </c>
      <c r="AZ24" s="8">
        <f t="shared" si="20"/>
        <v>0.18985546899593905</v>
      </c>
      <c r="BC24" s="30">
        <f t="shared" si="21"/>
        <v>8.1724878080873697E-2</v>
      </c>
      <c r="BD24" s="30">
        <f t="shared" si="22"/>
        <v>8.1724878080873697E-2</v>
      </c>
      <c r="BE24" s="44">
        <f t="shared" si="23"/>
        <v>7.9260213048029798E-2</v>
      </c>
      <c r="BF24" s="44">
        <f t="shared" si="24"/>
        <v>0</v>
      </c>
      <c r="BG24" s="160">
        <f t="shared" si="25"/>
        <v>1.5770360009574456</v>
      </c>
      <c r="BH24" s="160">
        <v>12.0416666666666</v>
      </c>
      <c r="BI24" s="44">
        <v>7.6356320714022374E-2</v>
      </c>
      <c r="BJ24" s="30">
        <f t="shared" si="26"/>
        <v>6.7359150566802146E-3</v>
      </c>
    </row>
    <row r="25" spans="1:62">
      <c r="A25" s="108">
        <v>1984</v>
      </c>
      <c r="B25" s="112">
        <v>9.3070000000000014E-2</v>
      </c>
      <c r="C25" s="112">
        <v>2.8320000000000001E-2</v>
      </c>
      <c r="D25" s="112">
        <f t="shared" si="3"/>
        <v>2.3260000000000003E-2</v>
      </c>
      <c r="E25" s="114">
        <v>1.3830000000000002E-2</v>
      </c>
      <c r="F25" s="114">
        <v>9.4300000000000009E-3</v>
      </c>
      <c r="G25" s="112">
        <v>2.0800000000000003E-2</v>
      </c>
      <c r="H25" s="112">
        <v>1.593E-2</v>
      </c>
      <c r="I25" s="112">
        <v>4.7600000000000003E-3</v>
      </c>
      <c r="K25" s="112">
        <v>9.3070000000000014E-2</v>
      </c>
      <c r="L25" s="112">
        <v>2.8320000000000001E-2</v>
      </c>
      <c r="M25" s="112">
        <v>2.3260000000000003E-2</v>
      </c>
      <c r="N25" s="112">
        <v>2.0800000000000003E-2</v>
      </c>
      <c r="O25" s="112">
        <v>1.593E-2</v>
      </c>
      <c r="P25" s="112">
        <v>4.7600000000000003E-3</v>
      </c>
      <c r="R25" s="38">
        <v>1</v>
      </c>
      <c r="S25" s="116">
        <f t="shared" si="0"/>
        <v>1.8888888888888888</v>
      </c>
      <c r="U25" s="112">
        <v>8.4904183280893289E-2</v>
      </c>
      <c r="V25" s="112">
        <v>2.4818688930969474E-2</v>
      </c>
      <c r="W25" s="119">
        <v>2.0059856598021427E-3</v>
      </c>
      <c r="X25" s="112">
        <v>1.9390789563900054E-2</v>
      </c>
      <c r="Y25" s="112">
        <v>2.1566546330017311E-2</v>
      </c>
      <c r="Z25" s="112">
        <v>1.5706429263147692E-2</v>
      </c>
      <c r="AA25" s="112">
        <v>3.4217326188145498E-3</v>
      </c>
      <c r="AC25" s="30">
        <f t="shared" si="4"/>
        <v>0.10064855552724894</v>
      </c>
      <c r="AD25" s="30">
        <f t="shared" si="5"/>
        <v>2.6601787295238044E-2</v>
      </c>
      <c r="AE25" s="122">
        <f t="shared" si="6"/>
        <v>3.789084024070714E-3</v>
      </c>
      <c r="AF25" s="30">
        <f t="shared" si="7"/>
        <v>1.9390789563900054E-2</v>
      </c>
      <c r="AG25" s="30">
        <f t="shared" si="8"/>
        <v>2.1566546330017311E-2</v>
      </c>
      <c r="AH25" s="30">
        <f t="shared" si="9"/>
        <v>2.9667699719278972E-2</v>
      </c>
      <c r="AI25" s="30">
        <f t="shared" si="10"/>
        <v>3.4217326188145498E-3</v>
      </c>
      <c r="AJ25" s="30"/>
      <c r="AK25" s="53">
        <f t="shared" si="1"/>
        <v>9.6109027594973209E-2</v>
      </c>
      <c r="AL25" s="112">
        <f t="shared" si="11"/>
        <v>2.5401973191174751E-2</v>
      </c>
      <c r="AM25" s="112">
        <f t="shared" si="12"/>
        <v>3.6181858658715939E-3</v>
      </c>
      <c r="AN25" s="112">
        <f t="shared" si="13"/>
        <v>1.8516211380506516E-2</v>
      </c>
      <c r="AO25" s="112">
        <f t="shared" si="14"/>
        <v>2.0593835505157764E-2</v>
      </c>
      <c r="AP25" s="112">
        <f t="shared" si="15"/>
        <v>2.8329604494200713E-2</v>
      </c>
      <c r="AQ25" s="112">
        <f t="shared" si="16"/>
        <v>3.2674030239334558E-3</v>
      </c>
      <c r="AS25" s="123">
        <f t="shared" si="17"/>
        <v>0.33241196128534417</v>
      </c>
      <c r="AT25" s="38">
        <f t="shared" si="18"/>
        <v>0.20861651615387258</v>
      </c>
      <c r="AY25" s="8">
        <f t="shared" si="19"/>
        <v>0.1926583989439403</v>
      </c>
      <c r="AZ25" s="8">
        <f t="shared" si="20"/>
        <v>0.22838438360273031</v>
      </c>
      <c r="BC25" s="30">
        <f t="shared" si="21"/>
        <v>8.4904183280893289E-2</v>
      </c>
      <c r="BD25" s="30">
        <f t="shared" si="22"/>
        <v>8.4904183280893289E-2</v>
      </c>
      <c r="BE25" s="44">
        <f t="shared" si="23"/>
        <v>8.1039520899011647E-2</v>
      </c>
      <c r="BF25" s="44">
        <f t="shared" si="24"/>
        <v>0</v>
      </c>
      <c r="BG25" s="160">
        <f t="shared" si="25"/>
        <v>1.6339536998639299</v>
      </c>
      <c r="BH25" s="160">
        <v>12.709166666666601</v>
      </c>
      <c r="BI25" s="44">
        <v>7.7781681743644124E-2</v>
      </c>
      <c r="BJ25" s="30">
        <f t="shared" si="26"/>
        <v>9.9607895639000528E-3</v>
      </c>
    </row>
    <row r="26" spans="1:62">
      <c r="A26" s="108">
        <v>1985</v>
      </c>
      <c r="B26" s="112">
        <v>9.6600000000000005E-2</v>
      </c>
      <c r="C26" s="112">
        <v>2.8590000000000001E-2</v>
      </c>
      <c r="D26" s="112">
        <f t="shared" si="3"/>
        <v>2.7040000000000002E-2</v>
      </c>
      <c r="E26" s="114">
        <v>1.66E-2</v>
      </c>
      <c r="F26" s="114">
        <v>1.0440000000000001E-2</v>
      </c>
      <c r="G26" s="112">
        <v>2.2000000000000002E-2</v>
      </c>
      <c r="H26" s="112">
        <v>1.4310000000000002E-2</v>
      </c>
      <c r="I26" s="112">
        <v>4.6600000000000001E-3</v>
      </c>
      <c r="K26" s="112">
        <v>9.6600000000000005E-2</v>
      </c>
      <c r="L26" s="112">
        <v>2.8590000000000001E-2</v>
      </c>
      <c r="M26" s="112">
        <v>2.7040000000000002E-2</v>
      </c>
      <c r="N26" s="112">
        <v>2.2000000000000002E-2</v>
      </c>
      <c r="O26" s="112">
        <v>1.4310000000000002E-2</v>
      </c>
      <c r="P26" s="112">
        <v>4.6600000000000001E-3</v>
      </c>
      <c r="R26" s="38">
        <v>1</v>
      </c>
      <c r="S26" s="116">
        <f t="shared" si="0"/>
        <v>1.8888888888888888</v>
      </c>
      <c r="U26" s="112">
        <v>8.84636248979771E-2</v>
      </c>
      <c r="V26" s="112">
        <v>2.420668658436121E-2</v>
      </c>
      <c r="W26" s="119">
        <v>2.0635357489995104E-3</v>
      </c>
      <c r="X26" s="112">
        <v>2.3615252253976364E-2</v>
      </c>
      <c r="Y26" s="112">
        <v>2.2378094665957641E-2</v>
      </c>
      <c r="Z26" s="112">
        <v>1.3987128564902789E-2</v>
      </c>
      <c r="AA26" s="112">
        <v>4.2764622721530397E-3</v>
      </c>
      <c r="AC26" s="30">
        <f t="shared" si="4"/>
        <v>0.1027308815092642</v>
      </c>
      <c r="AD26" s="30">
        <f t="shared" si="5"/>
        <v>2.6040940583471887E-2</v>
      </c>
      <c r="AE26" s="122">
        <f t="shared" si="6"/>
        <v>3.8977897481101862E-3</v>
      </c>
      <c r="AF26" s="30">
        <f t="shared" si="7"/>
        <v>2.3615252253976364E-2</v>
      </c>
      <c r="AG26" s="30">
        <f t="shared" si="8"/>
        <v>2.2378094665957641E-2</v>
      </c>
      <c r="AH26" s="30">
        <f t="shared" si="9"/>
        <v>2.6420131733705266E-2</v>
      </c>
      <c r="AI26" s="30">
        <f t="shared" si="10"/>
        <v>4.2764622721530397E-3</v>
      </c>
      <c r="AJ26" s="30"/>
      <c r="AK26" s="53">
        <f t="shared" si="1"/>
        <v>9.8514295158057097E-2</v>
      </c>
      <c r="AL26" s="112">
        <f t="shared" si="11"/>
        <v>2.4972090856654732E-2</v>
      </c>
      <c r="AM26" s="112">
        <f t="shared" si="12"/>
        <v>3.7378050695958268E-3</v>
      </c>
      <c r="AN26" s="112">
        <f t="shared" si="13"/>
        <v>2.2645964841354973E-2</v>
      </c>
      <c r="AO26" s="112">
        <f t="shared" si="14"/>
        <v>2.1459586354257928E-2</v>
      </c>
      <c r="AP26" s="112">
        <f t="shared" si="15"/>
        <v>2.5335718116020218E-2</v>
      </c>
      <c r="AQ26" s="112">
        <f t="shared" si="16"/>
        <v>4.1009349897692463E-3</v>
      </c>
      <c r="AS26" s="123">
        <f t="shared" si="17"/>
        <v>0.29511984163283367</v>
      </c>
      <c r="AT26" s="38">
        <f t="shared" si="18"/>
        <v>0.18143801288284458</v>
      </c>
      <c r="AY26" s="8">
        <f t="shared" si="19"/>
        <v>0.22987491109814684</v>
      </c>
      <c r="AZ26" s="8">
        <f t="shared" si="20"/>
        <v>0.26694872927953434</v>
      </c>
      <c r="BC26" s="30">
        <f t="shared" si="21"/>
        <v>8.84636248979771E-2</v>
      </c>
      <c r="BD26" s="30">
        <f t="shared" si="22"/>
        <v>8.84636248979771E-2</v>
      </c>
      <c r="BE26" s="44">
        <f t="shared" si="23"/>
        <v>8.373324454228899E-2</v>
      </c>
      <c r="BF26" s="44">
        <f t="shared" si="24"/>
        <v>0</v>
      </c>
      <c r="BG26" s="160">
        <f t="shared" si="25"/>
        <v>1.5601482666240241</v>
      </c>
      <c r="BH26" s="160">
        <v>11.373333333333299</v>
      </c>
      <c r="BI26" s="44">
        <v>7.2899054382464842E-2</v>
      </c>
      <c r="BJ26" s="30">
        <f t="shared" si="26"/>
        <v>1.3175252253976363E-2</v>
      </c>
    </row>
    <row r="27" spans="1:62">
      <c r="A27" s="108">
        <v>1986</v>
      </c>
      <c r="B27" s="112">
        <v>9.2930000000000013E-2</v>
      </c>
      <c r="C27" s="112">
        <v>2.7730000000000001E-2</v>
      </c>
      <c r="D27" s="112">
        <f t="shared" si="3"/>
        <v>2.6850000000000002E-2</v>
      </c>
      <c r="E27" s="114">
        <v>1.533E-2</v>
      </c>
      <c r="F27" s="114">
        <v>1.1520000000000002E-2</v>
      </c>
      <c r="G27" s="112">
        <v>2.1500000000000002E-2</v>
      </c>
      <c r="H27" s="112">
        <v>1.0570000000000001E-2</v>
      </c>
      <c r="I27" s="112">
        <v>6.2800000000000009E-3</v>
      </c>
      <c r="K27" s="112">
        <v>9.2930000000000013E-2</v>
      </c>
      <c r="L27" s="112">
        <v>2.7730000000000001E-2</v>
      </c>
      <c r="M27" s="112">
        <v>2.6850000000000002E-2</v>
      </c>
      <c r="N27" s="112">
        <v>2.1500000000000002E-2</v>
      </c>
      <c r="O27" s="112">
        <v>1.0570000000000001E-2</v>
      </c>
      <c r="P27" s="112">
        <v>6.2800000000000009E-3</v>
      </c>
      <c r="R27" s="38">
        <v>1</v>
      </c>
      <c r="S27" s="116">
        <f t="shared" si="0"/>
        <v>1.8888888888888888</v>
      </c>
      <c r="U27" s="112">
        <v>8.3860183259299462E-2</v>
      </c>
      <c r="V27" s="112">
        <v>2.4326859309767062E-2</v>
      </c>
      <c r="W27" s="119">
        <v>1.986658765053469E-3</v>
      </c>
      <c r="X27" s="112">
        <v>2.264665979457231E-2</v>
      </c>
      <c r="Y27" s="112">
        <v>2.050802723250935E-2</v>
      </c>
      <c r="Z27" s="112">
        <v>1.0611307583107705E-2</v>
      </c>
      <c r="AA27" s="112">
        <v>5.7673276681046376E-3</v>
      </c>
      <c r="AC27" s="30">
        <f t="shared" si="4"/>
        <v>9.5058373897537671E-2</v>
      </c>
      <c r="AD27" s="30">
        <f t="shared" si="5"/>
        <v>2.6092778212036809E-2</v>
      </c>
      <c r="AE27" s="122">
        <f t="shared" si="6"/>
        <v>3.7525776673232192E-3</v>
      </c>
      <c r="AF27" s="30">
        <f t="shared" si="7"/>
        <v>2.264665979457231E-2</v>
      </c>
      <c r="AG27" s="30">
        <f t="shared" si="8"/>
        <v>2.050802723250935E-2</v>
      </c>
      <c r="AH27" s="30">
        <f t="shared" si="9"/>
        <v>2.0043580990314554E-2</v>
      </c>
      <c r="AI27" s="30">
        <f t="shared" si="10"/>
        <v>5.7673276681046376E-3</v>
      </c>
      <c r="AJ27" s="30"/>
      <c r="AK27" s="53">
        <f t="shared" si="1"/>
        <v>9.1968723539577815E-2</v>
      </c>
      <c r="AL27" s="112">
        <f t="shared" si="11"/>
        <v>2.524469341700462E-2</v>
      </c>
      <c r="AM27" s="112">
        <f t="shared" si="12"/>
        <v>3.6306088974217428E-3</v>
      </c>
      <c r="AN27" s="112">
        <f t="shared" si="13"/>
        <v>2.1910583027507945E-2</v>
      </c>
      <c r="AO27" s="112">
        <f t="shared" si="14"/>
        <v>1.9841461720371822E-2</v>
      </c>
      <c r="AP27" s="112">
        <f t="shared" si="15"/>
        <v>1.9392111218190389E-2</v>
      </c>
      <c r="AQ27" s="112">
        <f t="shared" si="16"/>
        <v>5.5798741565030391E-3</v>
      </c>
      <c r="AS27" s="123">
        <f t="shared" si="17"/>
        <v>0.25033206104795547</v>
      </c>
      <c r="AT27" s="38">
        <f t="shared" si="18"/>
        <v>0.1502258385151353</v>
      </c>
      <c r="AY27" s="8">
        <f t="shared" si="19"/>
        <v>0.23823950343378361</v>
      </c>
      <c r="AZ27" s="8">
        <f t="shared" si="20"/>
        <v>0.27005259128218001</v>
      </c>
      <c r="BC27" s="30">
        <f t="shared" si="21"/>
        <v>8.3860183259299462E-2</v>
      </c>
      <c r="BD27" s="30">
        <f t="shared" si="22"/>
        <v>8.3860183259299462E-2</v>
      </c>
      <c r="BE27" s="44">
        <f t="shared" si="23"/>
        <v>8.0347052770310984E-2</v>
      </c>
      <c r="BF27" s="44">
        <f t="shared" si="24"/>
        <v>0</v>
      </c>
      <c r="BG27" s="160">
        <f t="shared" si="25"/>
        <v>1.4614325824439811</v>
      </c>
      <c r="BH27" s="160">
        <v>9.0208333333333304</v>
      </c>
      <c r="BI27" s="44">
        <v>6.1725962878476551E-2</v>
      </c>
      <c r="BJ27" s="30">
        <f t="shared" si="26"/>
        <v>1.1126659794572308E-2</v>
      </c>
    </row>
    <row r="28" spans="1:62">
      <c r="A28" s="108">
        <v>1987</v>
      </c>
      <c r="B28" s="112">
        <v>0.10150000000000001</v>
      </c>
      <c r="C28" s="112">
        <v>2.7280000000000002E-2</v>
      </c>
      <c r="D28" s="112">
        <f t="shared" si="3"/>
        <v>3.49E-2</v>
      </c>
      <c r="E28" s="114">
        <v>2.2699999999999998E-2</v>
      </c>
      <c r="F28" s="114">
        <v>1.2200000000000003E-2</v>
      </c>
      <c r="G28" s="112">
        <v>2.0330000000000001E-2</v>
      </c>
      <c r="H28" s="112">
        <v>1.0020000000000001E-2</v>
      </c>
      <c r="I28" s="112">
        <v>8.9700000000000005E-3</v>
      </c>
      <c r="K28" s="112">
        <v>0.10150000000000001</v>
      </c>
      <c r="L28" s="112">
        <v>2.7280000000000002E-2</v>
      </c>
      <c r="M28" s="112">
        <v>3.49E-2</v>
      </c>
      <c r="N28" s="112">
        <v>2.0330000000000001E-2</v>
      </c>
      <c r="O28" s="112">
        <v>1.0020000000000001E-2</v>
      </c>
      <c r="P28" s="112">
        <v>8.9700000000000005E-3</v>
      </c>
      <c r="R28" s="38">
        <v>1</v>
      </c>
      <c r="S28" s="116">
        <f t="shared" si="0"/>
        <v>1.8888888888888888</v>
      </c>
      <c r="U28" s="112">
        <v>9.5966737965709231E-2</v>
      </c>
      <c r="V28" s="112">
        <v>2.3086300947925423E-2</v>
      </c>
      <c r="W28" s="119">
        <v>2.9260491844282713E-3</v>
      </c>
      <c r="X28" s="112">
        <v>3.404286657096145E-2</v>
      </c>
      <c r="Y28" s="112">
        <v>2.0544164906961461E-2</v>
      </c>
      <c r="Z28" s="112">
        <v>9.9412810592298343E-3</v>
      </c>
      <c r="AA28" s="112">
        <v>8.3521263629372944E-3</v>
      </c>
      <c r="AC28" s="30">
        <f t="shared" si="4"/>
        <v>0.10740436673126712</v>
      </c>
      <c r="AD28" s="30">
        <f t="shared" si="5"/>
        <v>2.5687233556306109E-2</v>
      </c>
      <c r="AE28" s="122">
        <f t="shared" si="6"/>
        <v>5.5269817928089568E-3</v>
      </c>
      <c r="AF28" s="30">
        <f t="shared" si="7"/>
        <v>3.404286657096145E-2</v>
      </c>
      <c r="AG28" s="30">
        <f t="shared" si="8"/>
        <v>2.0544164906961461E-2</v>
      </c>
      <c r="AH28" s="30">
        <f t="shared" si="9"/>
        <v>1.8777975334100798E-2</v>
      </c>
      <c r="AI28" s="30">
        <f t="shared" si="10"/>
        <v>8.3521263629372944E-3</v>
      </c>
      <c r="AJ28" s="30"/>
      <c r="AK28" s="53">
        <f t="shared" si="1"/>
        <v>0.10384127350690607</v>
      </c>
      <c r="AL28" s="112">
        <f t="shared" si="11"/>
        <v>2.4835070738140085E-2</v>
      </c>
      <c r="AM28" s="112">
        <f t="shared" si="12"/>
        <v>5.3436265720068271E-3</v>
      </c>
      <c r="AN28" s="112">
        <f t="shared" si="13"/>
        <v>3.2913509256092537E-2</v>
      </c>
      <c r="AO28" s="112">
        <f t="shared" si="14"/>
        <v>1.9862621157783148E-2</v>
      </c>
      <c r="AP28" s="112">
        <f t="shared" si="15"/>
        <v>1.8155024157007964E-2</v>
      </c>
      <c r="AQ28" s="112">
        <f t="shared" si="16"/>
        <v>8.0750481978823386E-3</v>
      </c>
      <c r="AS28" s="123">
        <f t="shared" si="17"/>
        <v>0.22629393819454641</v>
      </c>
      <c r="AT28" s="38">
        <f t="shared" si="18"/>
        <v>0.13408114640987226</v>
      </c>
      <c r="AY28" s="8">
        <f t="shared" si="19"/>
        <v>0.31695979974574934</v>
      </c>
      <c r="AZ28" s="8">
        <f t="shared" si="20"/>
        <v>0.35473610224331709</v>
      </c>
      <c r="BC28" s="30">
        <f t="shared" si="21"/>
        <v>9.5966737965709231E-2</v>
      </c>
      <c r="BD28" s="30">
        <f t="shared" si="22"/>
        <v>9.5966737965709231E-2</v>
      </c>
      <c r="BE28" s="44">
        <f t="shared" si="23"/>
        <v>8.7558715000916554E-2</v>
      </c>
      <c r="BF28" s="44">
        <f t="shared" si="24"/>
        <v>0</v>
      </c>
      <c r="BG28" s="160">
        <f t="shared" si="25"/>
        <v>1.6258370555896935</v>
      </c>
      <c r="BH28" s="160">
        <v>9.3758333333333308</v>
      </c>
      <c r="BI28" s="44">
        <v>5.7667730607435949E-2</v>
      </c>
      <c r="BJ28" s="30">
        <f t="shared" si="26"/>
        <v>2.1842866570961447E-2</v>
      </c>
    </row>
    <row r="29" spans="1:62">
      <c r="A29" s="108">
        <v>1988</v>
      </c>
      <c r="B29" s="112">
        <v>0.11631000000000001</v>
      </c>
      <c r="C29" s="112">
        <v>3.6840000000000005E-2</v>
      </c>
      <c r="D29" s="112">
        <f t="shared" si="3"/>
        <v>3.8130000000000004E-2</v>
      </c>
      <c r="E29" s="114">
        <v>2.6730000000000004E-2</v>
      </c>
      <c r="F29" s="114">
        <v>1.14E-2</v>
      </c>
      <c r="G29" s="112">
        <v>2.0210000000000002E-2</v>
      </c>
      <c r="H29" s="112">
        <v>1.1680000000000001E-2</v>
      </c>
      <c r="I29" s="112">
        <v>9.4500000000000001E-3</v>
      </c>
      <c r="K29" s="112">
        <v>0.11631000000000001</v>
      </c>
      <c r="L29" s="112">
        <v>3.6840000000000005E-2</v>
      </c>
      <c r="M29" s="112">
        <v>3.8130000000000004E-2</v>
      </c>
      <c r="N29" s="112">
        <v>2.0210000000000002E-2</v>
      </c>
      <c r="O29" s="112">
        <v>1.1680000000000001E-2</v>
      </c>
      <c r="P29" s="112">
        <v>9.4500000000000001E-3</v>
      </c>
      <c r="R29" s="38">
        <v>1</v>
      </c>
      <c r="S29" s="116">
        <f t="shared" si="0"/>
        <v>1.8888888888888888</v>
      </c>
      <c r="U29" s="112">
        <v>0.11210743574847949</v>
      </c>
      <c r="V29" s="112">
        <v>3.2942283420045883E-2</v>
      </c>
      <c r="W29" s="119">
        <v>5.9531510091734366E-3</v>
      </c>
      <c r="X29" s="112">
        <v>3.7841397924595323E-2</v>
      </c>
      <c r="Y29" s="112">
        <v>2.0233742865137853E-2</v>
      </c>
      <c r="Z29" s="112">
        <v>1.2404729754880035E-2</v>
      </c>
      <c r="AA29" s="112">
        <v>8.6852860499377869E-3</v>
      </c>
      <c r="AC29" s="30">
        <f t="shared" si="4"/>
        <v>0.12842555624931107</v>
      </c>
      <c r="AD29" s="30">
        <f t="shared" si="5"/>
        <v>3.8233973205977823E-2</v>
      </c>
      <c r="AE29" s="122">
        <f t="shared" si="6"/>
        <v>1.124484079510538E-2</v>
      </c>
      <c r="AF29" s="30">
        <f t="shared" si="7"/>
        <v>3.7841397924595323E-2</v>
      </c>
      <c r="AG29" s="30">
        <f t="shared" si="8"/>
        <v>2.0233742865137853E-2</v>
      </c>
      <c r="AH29" s="30">
        <f t="shared" si="9"/>
        <v>2.3431156203662287E-2</v>
      </c>
      <c r="AI29" s="30">
        <f t="shared" si="10"/>
        <v>8.6852860499377869E-3</v>
      </c>
      <c r="AJ29" s="30"/>
      <c r="AK29" s="53">
        <f t="shared" si="1"/>
        <v>0.12243197848215744</v>
      </c>
      <c r="AL29" s="112">
        <f t="shared" si="11"/>
        <v>3.6449606461149919E-2</v>
      </c>
      <c r="AM29" s="112">
        <f t="shared" si="12"/>
        <v>1.07200478352533E-2</v>
      </c>
      <c r="AN29" s="112">
        <f t="shared" si="13"/>
        <v>3.6075352536880025E-2</v>
      </c>
      <c r="AO29" s="112">
        <f t="shared" si="14"/>
        <v>1.9289440851390928E-2</v>
      </c>
      <c r="AP29" s="112">
        <f t="shared" si="15"/>
        <v>2.2337631978559098E-2</v>
      </c>
      <c r="AQ29" s="112">
        <f t="shared" si="16"/>
        <v>8.2799466541774829E-3</v>
      </c>
      <c r="AS29" s="123">
        <f t="shared" si="17"/>
        <v>0.27000854044542</v>
      </c>
      <c r="AT29" s="38">
        <f t="shared" si="18"/>
        <v>0.16375257039364099</v>
      </c>
      <c r="AY29" s="8">
        <f t="shared" si="19"/>
        <v>0.29465628983638004</v>
      </c>
      <c r="AZ29" s="8">
        <f t="shared" si="20"/>
        <v>0.33754583424327911</v>
      </c>
      <c r="BC29" s="30">
        <f t="shared" si="21"/>
        <v>0.11210743574847949</v>
      </c>
      <c r="BD29" s="30">
        <f t="shared" si="22"/>
        <v>0.11210743574847951</v>
      </c>
      <c r="BE29" s="44">
        <f t="shared" si="23"/>
        <v>0.10155797299864668</v>
      </c>
      <c r="BF29" s="44">
        <f t="shared" si="24"/>
        <v>0</v>
      </c>
      <c r="BG29" s="160">
        <f t="shared" si="25"/>
        <v>1.6638249296779217</v>
      </c>
      <c r="BH29" s="160">
        <v>9.7100000000000009</v>
      </c>
      <c r="BI29" s="44">
        <v>5.8359505419116629E-2</v>
      </c>
      <c r="BJ29" s="30">
        <f t="shared" si="26"/>
        <v>2.6441397924595322E-2</v>
      </c>
    </row>
    <row r="30" spans="1:62">
      <c r="A30" s="108">
        <v>1989</v>
      </c>
      <c r="B30" s="112">
        <v>0.11501000000000001</v>
      </c>
      <c r="C30" s="112">
        <v>3.7560000000000003E-2</v>
      </c>
      <c r="D30" s="112">
        <f t="shared" si="3"/>
        <v>3.6930000000000004E-2</v>
      </c>
      <c r="E30" s="114">
        <v>2.6000000000000002E-2</v>
      </c>
      <c r="F30" s="114">
        <v>1.093E-2</v>
      </c>
      <c r="G30" s="112">
        <v>1.9280000000000002E-2</v>
      </c>
      <c r="H30" s="112">
        <v>1.0290000000000001E-2</v>
      </c>
      <c r="I30" s="112">
        <v>1.0950000000000001E-2</v>
      </c>
      <c r="K30" s="112">
        <v>0.11501000000000001</v>
      </c>
      <c r="L30" s="112">
        <v>3.7560000000000003E-2</v>
      </c>
      <c r="M30" s="112">
        <v>3.6930000000000004E-2</v>
      </c>
      <c r="N30" s="112">
        <v>1.9280000000000002E-2</v>
      </c>
      <c r="O30" s="112">
        <v>1.0290000000000001E-2</v>
      </c>
      <c r="P30" s="112">
        <v>1.0950000000000001E-2</v>
      </c>
      <c r="R30" s="38">
        <v>1</v>
      </c>
      <c r="S30" s="116">
        <f t="shared" si="0"/>
        <v>1.8888888888888888</v>
      </c>
      <c r="U30" s="112">
        <v>0.11094438179307504</v>
      </c>
      <c r="V30" s="112">
        <v>3.3863264309134611E-2</v>
      </c>
      <c r="W30" s="119">
        <v>5.5319978084347431E-3</v>
      </c>
      <c r="X30" s="112">
        <v>3.743531677145269E-2</v>
      </c>
      <c r="Y30" s="112">
        <v>1.9303253768107868E-2</v>
      </c>
      <c r="Z30" s="112">
        <v>1.015127543362134E-2</v>
      </c>
      <c r="AA30" s="112">
        <v>1.0191270681088721E-2</v>
      </c>
      <c r="AC30" s="30">
        <f t="shared" si="4"/>
        <v>0.1248850682896773</v>
      </c>
      <c r="AD30" s="30">
        <f t="shared" si="5"/>
        <v>3.878059569440994E-2</v>
      </c>
      <c r="AE30" s="122">
        <f t="shared" si="6"/>
        <v>1.0449329193710071E-2</v>
      </c>
      <c r="AF30" s="30">
        <f t="shared" si="7"/>
        <v>3.743531677145269E-2</v>
      </c>
      <c r="AG30" s="30">
        <f t="shared" si="8"/>
        <v>1.9303253768107868E-2</v>
      </c>
      <c r="AH30" s="30">
        <f t="shared" si="9"/>
        <v>1.9174631374618084E-2</v>
      </c>
      <c r="AI30" s="30">
        <f t="shared" si="10"/>
        <v>1.0191270681088721E-2</v>
      </c>
      <c r="AJ30" s="30"/>
      <c r="AK30" s="53">
        <f t="shared" si="1"/>
        <v>0.11987178314545677</v>
      </c>
      <c r="AL30" s="112">
        <f t="shared" si="11"/>
        <v>3.7223818835964019E-2</v>
      </c>
      <c r="AM30" s="112">
        <f t="shared" si="12"/>
        <v>1.0029859776498513E-2</v>
      </c>
      <c r="AN30" s="112">
        <f t="shared" si="13"/>
        <v>3.5932543701703519E-2</v>
      </c>
      <c r="AO30" s="112">
        <f t="shared" si="14"/>
        <v>1.8528359565973911E-2</v>
      </c>
      <c r="AP30" s="112">
        <f t="shared" si="15"/>
        <v>1.840490048578753E-2</v>
      </c>
      <c r="AQ30" s="112">
        <f t="shared" si="16"/>
        <v>9.7821605560277931E-3</v>
      </c>
      <c r="AS30" s="123">
        <f t="shared" si="17"/>
        <v>0.23720978795970921</v>
      </c>
      <c r="AT30" s="38">
        <f t="shared" si="18"/>
        <v>0.14136158125886283</v>
      </c>
      <c r="AY30" s="8">
        <f t="shared" si="19"/>
        <v>0.29975814790459626</v>
      </c>
      <c r="AZ30" s="8">
        <f t="shared" si="20"/>
        <v>0.33742417747006037</v>
      </c>
      <c r="BC30" s="30">
        <f t="shared" si="21"/>
        <v>0.11094438179307504</v>
      </c>
      <c r="BD30" s="30">
        <f t="shared" si="22"/>
        <v>0.11094438179307504</v>
      </c>
      <c r="BE30" s="44">
        <f t="shared" si="23"/>
        <v>0.102793294974307</v>
      </c>
      <c r="BF30" s="44">
        <f t="shared" si="24"/>
        <v>0</v>
      </c>
      <c r="BG30" s="160">
        <f t="shared" si="25"/>
        <v>1.4440985451190653</v>
      </c>
      <c r="BH30" s="160">
        <v>9.2575000000000003</v>
      </c>
      <c r="BI30" s="44">
        <v>6.4105735936716993E-2</v>
      </c>
      <c r="BJ30" s="30">
        <f t="shared" si="26"/>
        <v>2.6505316771452687E-2</v>
      </c>
    </row>
    <row r="31" spans="1:62">
      <c r="A31" s="109">
        <v>1990</v>
      </c>
      <c r="B31" s="112">
        <v>0.11689000000000002</v>
      </c>
      <c r="C31" s="112">
        <v>3.7850000000000002E-2</v>
      </c>
      <c r="D31" s="112">
        <f t="shared" si="3"/>
        <v>3.8000000000000006E-2</v>
      </c>
      <c r="E31" s="114">
        <v>2.7130000000000008E-2</v>
      </c>
      <c r="F31" s="114">
        <v>1.0869999999999999E-2</v>
      </c>
      <c r="G31" s="112">
        <v>1.8870000000000001E-2</v>
      </c>
      <c r="H31" s="112">
        <v>1.026E-2</v>
      </c>
      <c r="I31" s="112">
        <v>1.191E-2</v>
      </c>
      <c r="K31" s="112">
        <v>0.1169</v>
      </c>
      <c r="L31" s="112">
        <v>3.7850000000000002E-2</v>
      </c>
      <c r="M31" s="112">
        <v>3.8000000000000006E-2</v>
      </c>
      <c r="N31" s="112">
        <v>1.8870000000000001E-2</v>
      </c>
      <c r="O31" s="112">
        <v>1.026E-2</v>
      </c>
      <c r="P31" s="112">
        <v>1.191E-2</v>
      </c>
      <c r="R31" s="38">
        <v>1</v>
      </c>
      <c r="S31" s="116">
        <f t="shared" si="0"/>
        <v>1.8888888888888888</v>
      </c>
      <c r="U31" s="112">
        <v>0.1118342291047812</v>
      </c>
      <c r="V31" s="112">
        <v>3.4309493886131623E-2</v>
      </c>
      <c r="W31" s="119">
        <v>5.5675338712782201E-3</v>
      </c>
      <c r="X31" s="112">
        <v>3.7185698619185373E-2</v>
      </c>
      <c r="Y31" s="112">
        <v>1.871910475393572E-2</v>
      </c>
      <c r="Z31" s="112">
        <v>9.9716113906936511E-3</v>
      </c>
      <c r="AA31" s="112">
        <v>1.164831991663179E-2</v>
      </c>
      <c r="AC31" s="30">
        <f t="shared" si="4"/>
        <v>0.12564680213277538</v>
      </c>
      <c r="AD31" s="30">
        <f t="shared" si="5"/>
        <v>3.9258412882823376E-2</v>
      </c>
      <c r="AE31" s="122">
        <f t="shared" si="6"/>
        <v>1.0516452867969971E-2</v>
      </c>
      <c r="AF31" s="30">
        <f t="shared" si="7"/>
        <v>3.7185698619185373E-2</v>
      </c>
      <c r="AG31" s="30">
        <f t="shared" si="8"/>
        <v>1.871910475393572E-2</v>
      </c>
      <c r="AH31" s="30">
        <f t="shared" si="9"/>
        <v>1.8835265960199118E-2</v>
      </c>
      <c r="AI31" s="30">
        <f t="shared" si="10"/>
        <v>1.164831991663179E-2</v>
      </c>
      <c r="AJ31" s="30"/>
      <c r="AK31" s="53">
        <f t="shared" si="1"/>
        <v>0.12064744692413491</v>
      </c>
      <c r="AL31" s="112">
        <f t="shared" si="11"/>
        <v>3.7696361580305551E-2</v>
      </c>
      <c r="AM31" s="112">
        <f t="shared" si="12"/>
        <v>1.0098014176897282E-2</v>
      </c>
      <c r="AN31" s="112">
        <f t="shared" si="13"/>
        <v>3.5706118455399692E-2</v>
      </c>
      <c r="AO31" s="112">
        <f t="shared" si="14"/>
        <v>1.7974291099595498E-2</v>
      </c>
      <c r="AP31" s="112">
        <f t="shared" si="15"/>
        <v>1.8085830372616529E-2</v>
      </c>
      <c r="AQ31" s="112">
        <f t="shared" si="16"/>
        <v>1.1184845416217641E-2</v>
      </c>
      <c r="AS31" s="123">
        <f t="shared" si="17"/>
        <v>0.23360498102571761</v>
      </c>
      <c r="AT31" s="38">
        <f t="shared" si="18"/>
        <v>0.13894802500415798</v>
      </c>
      <c r="AY31" s="8">
        <f t="shared" si="19"/>
        <v>0.29595419849913845</v>
      </c>
      <c r="AZ31" s="8">
        <f t="shared" si="20"/>
        <v>0.33250730940654005</v>
      </c>
      <c r="BC31" s="30">
        <f t="shared" si="21"/>
        <v>0.1118342291047812</v>
      </c>
      <c r="BD31" s="30">
        <f t="shared" si="22"/>
        <v>0.1118342291047812</v>
      </c>
      <c r="BE31" s="44">
        <f t="shared" si="23"/>
        <v>0.10322466671068267</v>
      </c>
      <c r="BF31" s="44">
        <f t="shared" si="24"/>
        <v>0</v>
      </c>
      <c r="BG31" s="160">
        <f t="shared" si="25"/>
        <v>1.4862473825260716</v>
      </c>
      <c r="BH31" s="160">
        <v>9.3216666666666601</v>
      </c>
      <c r="BI31" s="44">
        <v>6.2719482478235014E-2</v>
      </c>
      <c r="BJ31" s="30">
        <f t="shared" si="26"/>
        <v>2.6315698619185375E-2</v>
      </c>
    </row>
    <row r="32" spans="1:62">
      <c r="A32" s="108">
        <v>1991</v>
      </c>
      <c r="B32" s="112">
        <v>0.11177000000000001</v>
      </c>
      <c r="C32" s="112">
        <v>3.6310000000000002E-2</v>
      </c>
      <c r="D32" s="112">
        <f t="shared" si="3"/>
        <v>3.9390000000000001E-2</v>
      </c>
      <c r="E32" s="114">
        <v>2.7020000000000002E-2</v>
      </c>
      <c r="F32" s="114">
        <v>1.2370000000000001E-2</v>
      </c>
      <c r="G32" s="112">
        <v>1.8180000000000002E-2</v>
      </c>
      <c r="H32" s="112">
        <v>9.0200000000000002E-3</v>
      </c>
      <c r="I32" s="112">
        <v>8.8700000000000011E-3</v>
      </c>
      <c r="K32" s="112">
        <v>0.11177000000000001</v>
      </c>
      <c r="L32" s="112">
        <v>3.6310000000000002E-2</v>
      </c>
      <c r="M32" s="112">
        <v>3.9390000000000001E-2</v>
      </c>
      <c r="N32" s="112">
        <v>1.8180000000000002E-2</v>
      </c>
      <c r="O32" s="112">
        <v>9.0200000000000002E-3</v>
      </c>
      <c r="P32" s="112">
        <v>8.8700000000000011E-3</v>
      </c>
      <c r="R32" s="38">
        <v>1</v>
      </c>
      <c r="S32" s="116">
        <f t="shared" si="0"/>
        <v>1.8888888888888888</v>
      </c>
      <c r="U32" s="112">
        <v>0.10674095914498168</v>
      </c>
      <c r="V32" s="112">
        <v>3.3608422542312916E-2</v>
      </c>
      <c r="W32" s="119">
        <v>4.6552717915180281E-3</v>
      </c>
      <c r="X32" s="112">
        <v>3.8186989685251249E-2</v>
      </c>
      <c r="Y32" s="112">
        <v>1.7974491365931579E-2</v>
      </c>
      <c r="Z32" s="112">
        <v>8.6907528084073701E-3</v>
      </c>
      <c r="AA32" s="112">
        <v>8.2802990903457531E-3</v>
      </c>
      <c r="AC32" s="30">
        <f t="shared" si="4"/>
        <v>0.11860408846996032</v>
      </c>
      <c r="AD32" s="30">
        <f t="shared" si="5"/>
        <v>3.7746441912551165E-2</v>
      </c>
      <c r="AE32" s="122">
        <f t="shared" si="6"/>
        <v>8.793291161756275E-3</v>
      </c>
      <c r="AF32" s="30">
        <f t="shared" si="7"/>
        <v>3.8186989685251249E-2</v>
      </c>
      <c r="AG32" s="30">
        <f t="shared" si="8"/>
        <v>1.7974491365931579E-2</v>
      </c>
      <c r="AH32" s="30">
        <f t="shared" si="9"/>
        <v>1.6415866415880588E-2</v>
      </c>
      <c r="AI32" s="30">
        <f t="shared" si="10"/>
        <v>8.2802990903457531E-3</v>
      </c>
      <c r="AJ32" s="30"/>
      <c r="AK32" s="53">
        <f t="shared" si="1"/>
        <v>0.11452810215336931</v>
      </c>
      <c r="AL32" s="112">
        <f t="shared" si="11"/>
        <v>3.6449235528518927E-2</v>
      </c>
      <c r="AM32" s="112">
        <f t="shared" si="12"/>
        <v>8.4910980846415914E-3</v>
      </c>
      <c r="AN32" s="112">
        <f t="shared" si="13"/>
        <v>3.6874643294525354E-2</v>
      </c>
      <c r="AO32" s="112">
        <f t="shared" si="14"/>
        <v>1.7356774204572704E-2</v>
      </c>
      <c r="AP32" s="112">
        <f t="shared" si="15"/>
        <v>1.5851713461717779E-2</v>
      </c>
      <c r="AQ32" s="112">
        <f t="shared" si="16"/>
        <v>7.9957356640345378E-3</v>
      </c>
      <c r="AS32" s="123">
        <f t="shared" si="17"/>
        <v>0.21254880757354125</v>
      </c>
      <c r="AT32" s="38">
        <f t="shared" si="18"/>
        <v>0.12503189691033284</v>
      </c>
      <c r="AY32" s="8">
        <f t="shared" si="19"/>
        <v>0.32197026407671542</v>
      </c>
      <c r="AZ32" s="8">
        <f t="shared" si="20"/>
        <v>0.35775385560648276</v>
      </c>
      <c r="BC32" s="30">
        <f t="shared" si="21"/>
        <v>0.10674095914498168</v>
      </c>
      <c r="BD32" s="30">
        <f t="shared" si="22"/>
        <v>0.10674095914498166</v>
      </c>
      <c r="BE32" s="44">
        <f t="shared" si="23"/>
        <v>9.7421540269200302E-2</v>
      </c>
      <c r="BF32" s="44">
        <f t="shared" si="24"/>
        <v>0</v>
      </c>
      <c r="BG32" s="160">
        <f t="shared" si="25"/>
        <v>1.5648964313238092</v>
      </c>
      <c r="BH32" s="160">
        <v>8.7691666666666599</v>
      </c>
      <c r="BI32" s="44">
        <v>5.6036722246522515E-2</v>
      </c>
      <c r="BJ32" s="30">
        <f t="shared" si="26"/>
        <v>2.581698968525125E-2</v>
      </c>
    </row>
    <row r="33" spans="1:62">
      <c r="A33" s="108">
        <v>1992</v>
      </c>
      <c r="B33" s="112">
        <v>0.12194000000000001</v>
      </c>
      <c r="C33" s="112">
        <v>4.5170000000000002E-2</v>
      </c>
      <c r="D33" s="112">
        <f t="shared" si="3"/>
        <v>3.9850000000000003E-2</v>
      </c>
      <c r="E33" s="114">
        <v>2.8430000000000004E-2</v>
      </c>
      <c r="F33" s="114">
        <v>1.1420000000000001E-2</v>
      </c>
      <c r="G33" s="112">
        <v>1.7380000000000003E-2</v>
      </c>
      <c r="H33" s="112">
        <v>8.1900000000000011E-3</v>
      </c>
      <c r="I33" s="112">
        <v>1.1350000000000001E-2</v>
      </c>
      <c r="K33" s="112">
        <v>0.12195000000000002</v>
      </c>
      <c r="L33" s="112">
        <v>4.5170000000000002E-2</v>
      </c>
      <c r="M33" s="112">
        <v>3.9850000000000003E-2</v>
      </c>
      <c r="N33" s="112">
        <v>1.7380000000000003E-2</v>
      </c>
      <c r="O33" s="112">
        <v>8.1900000000000011E-3</v>
      </c>
      <c r="P33" s="112">
        <v>1.1350000000000001E-2</v>
      </c>
      <c r="R33" s="38">
        <v>1</v>
      </c>
      <c r="S33" s="116">
        <f t="shared" si="0"/>
        <v>1.8888888888888888</v>
      </c>
      <c r="U33" s="112">
        <v>0.11654614788774355</v>
      </c>
      <c r="V33" s="112">
        <v>4.1894365720048642E-2</v>
      </c>
      <c r="W33" s="119">
        <v>5.7684317131506914E-3</v>
      </c>
      <c r="X33" s="112">
        <v>3.8338395545591465E-2</v>
      </c>
      <c r="Y33" s="112">
        <v>1.7749213519712731E-2</v>
      </c>
      <c r="Z33" s="112">
        <v>8.4897154447334689E-3</v>
      </c>
      <c r="AA33" s="112">
        <v>1.0074456351068331E-2</v>
      </c>
      <c r="AC33" s="30">
        <f t="shared" si="4"/>
        <v>0.12922005516594057</v>
      </c>
      <c r="AD33" s="30">
        <f t="shared" si="5"/>
        <v>4.7021860576182593E-2</v>
      </c>
      <c r="AE33" s="122">
        <f t="shared" si="6"/>
        <v>1.0895926569284639E-2</v>
      </c>
      <c r="AF33" s="30">
        <f t="shared" si="7"/>
        <v>3.8338395545591465E-2</v>
      </c>
      <c r="AG33" s="30">
        <f t="shared" si="8"/>
        <v>1.7749213519712731E-2</v>
      </c>
      <c r="AH33" s="30">
        <f t="shared" si="9"/>
        <v>1.6036129173385441E-2</v>
      </c>
      <c r="AI33" s="30">
        <f t="shared" si="10"/>
        <v>1.0074456351068331E-2</v>
      </c>
      <c r="AJ33" s="30"/>
      <c r="AK33" s="53">
        <f t="shared" si="1"/>
        <v>0.12448685028440318</v>
      </c>
      <c r="AL33" s="112">
        <f t="shared" si="11"/>
        <v>4.5299495578486629E-2</v>
      </c>
      <c r="AM33" s="112">
        <f t="shared" si="12"/>
        <v>1.0496819381469381E-2</v>
      </c>
      <c r="AN33" s="112">
        <f t="shared" si="13"/>
        <v>3.6934097422411792E-2</v>
      </c>
      <c r="AO33" s="112">
        <f t="shared" si="14"/>
        <v>1.7099077099579883E-2</v>
      </c>
      <c r="AP33" s="112">
        <f t="shared" si="15"/>
        <v>1.5448741365920412E-2</v>
      </c>
      <c r="AQ33" s="112">
        <f t="shared" si="16"/>
        <v>9.7054388180044665E-3</v>
      </c>
      <c r="AS33" s="123">
        <f t="shared" si="17"/>
        <v>0.20842009166521974</v>
      </c>
      <c r="AT33" s="38">
        <f t="shared" si="18"/>
        <v>0.12233906839733141</v>
      </c>
      <c r="AY33" s="8">
        <f t="shared" si="19"/>
        <v>0.29669075358587671</v>
      </c>
      <c r="AZ33" s="8">
        <f t="shared" si="20"/>
        <v>0.32895463505596723</v>
      </c>
      <c r="BC33" s="30">
        <f t="shared" si="21"/>
        <v>0.11654614788774355</v>
      </c>
      <c r="BD33" s="30">
        <f t="shared" si="22"/>
        <v>0.11654614788774356</v>
      </c>
      <c r="BE33" s="44">
        <f t="shared" si="23"/>
        <v>0.10421098973151006</v>
      </c>
      <c r="BF33" s="44">
        <f t="shared" si="24"/>
        <v>0</v>
      </c>
      <c r="BG33" s="160">
        <f t="shared" si="25"/>
        <v>1.8458449812546414</v>
      </c>
      <c r="BH33" s="160">
        <v>8.1399999999999899</v>
      </c>
      <c r="BI33" s="44">
        <v>4.4099044517092338E-2</v>
      </c>
      <c r="BJ33" s="30">
        <f t="shared" si="26"/>
        <v>2.6918395545591466E-2</v>
      </c>
    </row>
    <row r="34" spans="1:62">
      <c r="A34" s="108">
        <v>1993</v>
      </c>
      <c r="B34" s="112">
        <v>0.12464</v>
      </c>
      <c r="C34" s="112">
        <v>4.8010000000000004E-2</v>
      </c>
      <c r="D34" s="112">
        <f t="shared" si="3"/>
        <v>4.018E-2</v>
      </c>
      <c r="E34" s="114">
        <v>2.8979999999999999E-2</v>
      </c>
      <c r="F34" s="114">
        <v>1.12E-2</v>
      </c>
      <c r="G34" s="112">
        <v>1.736E-2</v>
      </c>
      <c r="H34" s="112">
        <v>7.7100000000000007E-3</v>
      </c>
      <c r="I34" s="112">
        <v>1.1380000000000001E-2</v>
      </c>
      <c r="K34" s="112">
        <v>0.12464000000000001</v>
      </c>
      <c r="L34" s="112">
        <v>4.8010000000000004E-2</v>
      </c>
      <c r="M34" s="112">
        <v>4.018E-2</v>
      </c>
      <c r="N34" s="112">
        <v>1.736E-2</v>
      </c>
      <c r="O34" s="112">
        <v>7.7100000000000007E-3</v>
      </c>
      <c r="P34" s="112">
        <v>1.1380000000000001E-2</v>
      </c>
      <c r="R34" s="38">
        <v>1</v>
      </c>
      <c r="S34" s="116">
        <f t="shared" si="0"/>
        <v>1.8888888888888888</v>
      </c>
      <c r="U34" s="112">
        <v>0.11857358168157417</v>
      </c>
      <c r="V34" s="112">
        <v>4.3665648652916493E-2</v>
      </c>
      <c r="W34" s="119">
        <v>5.6095417169675643E-3</v>
      </c>
      <c r="X34" s="112">
        <v>3.9330388660836643E-2</v>
      </c>
      <c r="Y34" s="112">
        <v>1.7016757569922214E-2</v>
      </c>
      <c r="Z34" s="112">
        <v>7.6641783340333424E-3</v>
      </c>
      <c r="AA34" s="112">
        <v>1.0896612227242865E-2</v>
      </c>
      <c r="AC34" s="30">
        <f t="shared" si="4"/>
        <v>0.13037244771250792</v>
      </c>
      <c r="AD34" s="30">
        <f t="shared" si="5"/>
        <v>4.8651907956887661E-2</v>
      </c>
      <c r="AE34" s="122">
        <f t="shared" si="6"/>
        <v>1.0595801020938732E-2</v>
      </c>
      <c r="AF34" s="30">
        <f t="shared" si="7"/>
        <v>3.9330388660836643E-2</v>
      </c>
      <c r="AG34" s="30">
        <f t="shared" si="8"/>
        <v>1.7016757569922214E-2</v>
      </c>
      <c r="AH34" s="30">
        <f t="shared" si="9"/>
        <v>1.4476781297618535E-2</v>
      </c>
      <c r="AI34" s="30">
        <f t="shared" si="10"/>
        <v>1.0896612227242865E-2</v>
      </c>
      <c r="AJ34" s="30"/>
      <c r="AK34" s="53">
        <f t="shared" si="1"/>
        <v>0.12591546985402119</v>
      </c>
      <c r="AL34" s="112">
        <f t="shared" si="11"/>
        <v>4.6988669440302083E-2</v>
      </c>
      <c r="AM34" s="112">
        <f t="shared" si="12"/>
        <v>1.0233567655132836E-2</v>
      </c>
      <c r="AN34" s="112">
        <f t="shared" si="13"/>
        <v>3.7985820276160924E-2</v>
      </c>
      <c r="AO34" s="112">
        <f t="shared" si="14"/>
        <v>1.6435014164447259E-2</v>
      </c>
      <c r="AP34" s="112">
        <f t="shared" si="15"/>
        <v>1.3981870794381505E-2</v>
      </c>
      <c r="AQ34" s="112">
        <f t="shared" si="16"/>
        <v>1.0524095178729417E-2</v>
      </c>
      <c r="AS34" s="123">
        <f t="shared" si="17"/>
        <v>0.1923150386333646</v>
      </c>
      <c r="AT34" s="38">
        <f t="shared" si="18"/>
        <v>0.11194500379221982</v>
      </c>
      <c r="AY34" s="8">
        <f t="shared" si="19"/>
        <v>0.30167715150647806</v>
      </c>
      <c r="AZ34" s="8">
        <f t="shared" si="20"/>
        <v>0.33169604985415074</v>
      </c>
      <c r="BC34" s="30">
        <f t="shared" si="21"/>
        <v>0.11857358168157417</v>
      </c>
      <c r="BD34" s="30">
        <f t="shared" si="22"/>
        <v>0.11857358168157418</v>
      </c>
      <c r="BE34" s="44">
        <f t="shared" si="23"/>
        <v>0.10453245455180728</v>
      </c>
      <c r="BF34" s="44">
        <f t="shared" si="24"/>
        <v>0</v>
      </c>
      <c r="BG34" s="160">
        <f t="shared" si="25"/>
        <v>1.9965836107735881</v>
      </c>
      <c r="BH34" s="160">
        <v>7.2191666666666601</v>
      </c>
      <c r="BI34" s="44">
        <v>3.615759754668902E-2</v>
      </c>
      <c r="BJ34" s="30">
        <f t="shared" si="26"/>
        <v>2.8130388660836642E-2</v>
      </c>
    </row>
    <row r="35" spans="1:62">
      <c r="A35" s="108">
        <v>1994</v>
      </c>
      <c r="B35" s="112">
        <v>0.12100000000000002</v>
      </c>
      <c r="C35" s="112">
        <v>4.7430000000000007E-2</v>
      </c>
      <c r="D35" s="112">
        <f t="shared" si="3"/>
        <v>4.2090000000000002E-2</v>
      </c>
      <c r="E35" s="114">
        <v>3.107E-2</v>
      </c>
      <c r="F35" s="114">
        <v>1.102E-2</v>
      </c>
      <c r="G35" s="112">
        <v>1.4920000000000001E-2</v>
      </c>
      <c r="H35" s="112">
        <v>7.0000000000000001E-3</v>
      </c>
      <c r="I35" s="112">
        <v>9.5600000000000008E-3</v>
      </c>
      <c r="K35" s="112">
        <v>0.12100000000000001</v>
      </c>
      <c r="L35" s="112">
        <v>4.7430000000000007E-2</v>
      </c>
      <c r="M35" s="112">
        <v>4.2090000000000002E-2</v>
      </c>
      <c r="N35" s="112">
        <v>1.4920000000000001E-2</v>
      </c>
      <c r="O35" s="112">
        <v>7.0000000000000001E-3</v>
      </c>
      <c r="P35" s="112">
        <v>9.5600000000000008E-3</v>
      </c>
      <c r="R35" s="38">
        <v>1</v>
      </c>
      <c r="S35" s="116">
        <f t="shared" si="0"/>
        <v>1.8888888888888888</v>
      </c>
      <c r="U35" s="112">
        <v>0.11729324861656715</v>
      </c>
      <c r="V35" s="112">
        <v>4.5257245290223493E-2</v>
      </c>
      <c r="W35" s="119">
        <v>7.0878126141757118E-3</v>
      </c>
      <c r="X35" s="112">
        <v>4.085038188865877E-2</v>
      </c>
      <c r="Y35" s="112">
        <v>1.5037239759418152E-2</v>
      </c>
      <c r="Z35" s="112">
        <v>7.0522675428580451E-3</v>
      </c>
      <c r="AA35" s="112">
        <v>9.0961151857462987E-3</v>
      </c>
      <c r="AC35" s="30">
        <f t="shared" si="4"/>
        <v>0.1298622098064903</v>
      </c>
      <c r="AD35" s="30">
        <f t="shared" si="5"/>
        <v>5.155752316949079E-2</v>
      </c>
      <c r="AE35" s="122">
        <f t="shared" si="6"/>
        <v>1.338809049344301E-2</v>
      </c>
      <c r="AF35" s="30">
        <f t="shared" si="7"/>
        <v>4.085038188865877E-2</v>
      </c>
      <c r="AG35" s="30">
        <f t="shared" si="8"/>
        <v>1.5037239759418152E-2</v>
      </c>
      <c r="AH35" s="30">
        <f t="shared" si="9"/>
        <v>1.3320949803176307E-2</v>
      </c>
      <c r="AI35" s="30">
        <f t="shared" si="10"/>
        <v>9.0961151857462987E-3</v>
      </c>
      <c r="AJ35" s="30"/>
      <c r="AK35" s="53">
        <f t="shared" ref="AK35:AK57" si="27">AL35+AN35+AO35+AP35+AQ35</f>
        <v>0.12514344104000319</v>
      </c>
      <c r="AL35" s="112">
        <f t="shared" si="11"/>
        <v>4.9684091088116569E-2</v>
      </c>
      <c r="AM35" s="112">
        <f t="shared" si="12"/>
        <v>1.2901610990610737E-2</v>
      </c>
      <c r="AN35" s="112">
        <f t="shared" si="13"/>
        <v>3.9366012367744917E-2</v>
      </c>
      <c r="AO35" s="112">
        <f t="shared" si="14"/>
        <v>1.4490835555942367E-2</v>
      </c>
      <c r="AP35" s="112">
        <f t="shared" si="15"/>
        <v>1.2836909973846147E-2</v>
      </c>
      <c r="AQ35" s="112">
        <f t="shared" si="16"/>
        <v>8.7655920543531999E-3</v>
      </c>
      <c r="AS35" s="123">
        <f t="shared" si="17"/>
        <v>0.20567215309533754</v>
      </c>
      <c r="AT35" s="38">
        <f t="shared" si="18"/>
        <v>0.12055323152705767</v>
      </c>
      <c r="AY35" s="8">
        <f t="shared" si="19"/>
        <v>0.31456712425832395</v>
      </c>
      <c r="AZ35" s="8">
        <f t="shared" si="20"/>
        <v>0.34827564561877805</v>
      </c>
      <c r="BC35" s="30">
        <f t="shared" si="21"/>
        <v>0.11729324861656715</v>
      </c>
      <c r="BD35" s="30">
        <f t="shared" si="22"/>
        <v>0.11729324861656715</v>
      </c>
      <c r="BE35" s="44">
        <f t="shared" si="23"/>
        <v>0.10001921777925356</v>
      </c>
      <c r="BF35" s="44">
        <f t="shared" si="24"/>
        <v>0</v>
      </c>
      <c r="BG35" s="160">
        <f t="shared" si="25"/>
        <v>2.3757206027990891</v>
      </c>
      <c r="BH35" s="160">
        <v>7.9625000000000004</v>
      </c>
      <c r="BI35" s="44">
        <v>3.35161465982933E-2</v>
      </c>
      <c r="BJ35" s="30">
        <f t="shared" si="26"/>
        <v>2.9830381888658768E-2</v>
      </c>
    </row>
    <row r="36" spans="1:62">
      <c r="A36" s="108">
        <v>1995</v>
      </c>
      <c r="B36" s="112">
        <v>0.12344000000000001</v>
      </c>
      <c r="C36" s="112">
        <v>5.1730000000000005E-2</v>
      </c>
      <c r="D36" s="112">
        <f t="shared" si="3"/>
        <v>3.8640000000000001E-2</v>
      </c>
      <c r="E36" s="114">
        <v>2.8150000043082983E-2</v>
      </c>
      <c r="F36" s="114">
        <v>1.0489999956917018E-2</v>
      </c>
      <c r="G36" s="112">
        <v>1.4880000000000001E-2</v>
      </c>
      <c r="H36" s="112">
        <v>7.4600000000000005E-3</v>
      </c>
      <c r="I36" s="112">
        <v>1.0730000000000002E-2</v>
      </c>
      <c r="K36" s="112">
        <v>0.12345</v>
      </c>
      <c r="L36" s="112">
        <v>5.1730000000000005E-2</v>
      </c>
      <c r="M36" s="112">
        <v>3.8640000000000001E-2</v>
      </c>
      <c r="N36" s="112">
        <v>1.4880000000000001E-2</v>
      </c>
      <c r="O36" s="112">
        <v>7.4600000000000005E-3</v>
      </c>
      <c r="P36" s="112">
        <v>1.0730000000000002E-2</v>
      </c>
      <c r="R36" s="38">
        <v>1</v>
      </c>
      <c r="S36" s="116">
        <f t="shared" si="0"/>
        <v>1.8888888888888888</v>
      </c>
      <c r="U36" s="112">
        <v>0.11946863744584499</v>
      </c>
      <c r="V36" s="112">
        <v>4.8493978969674209E-2</v>
      </c>
      <c r="W36" s="119">
        <v>7.1628511993768445E-3</v>
      </c>
      <c r="X36" s="112">
        <v>3.9255126229700892E-2</v>
      </c>
      <c r="Y36" s="112">
        <v>1.475432470002902E-2</v>
      </c>
      <c r="Z36" s="112">
        <v>7.3820918504107769E-3</v>
      </c>
      <c r="AA36" s="112">
        <v>9.583112498220003E-3</v>
      </c>
      <c r="AC36" s="30">
        <f t="shared" si="4"/>
        <v>0.13239747251451278</v>
      </c>
      <c r="AD36" s="30">
        <f t="shared" si="5"/>
        <v>5.4860957813564731E-2</v>
      </c>
      <c r="AE36" s="122">
        <f t="shared" si="6"/>
        <v>1.3529830043267372E-2</v>
      </c>
      <c r="AF36" s="30">
        <f t="shared" si="7"/>
        <v>3.9255126229700892E-2</v>
      </c>
      <c r="AG36" s="30">
        <f t="shared" si="8"/>
        <v>1.475432470002902E-2</v>
      </c>
      <c r="AH36" s="30">
        <f t="shared" si="9"/>
        <v>1.3943951272998134E-2</v>
      </c>
      <c r="AI36" s="30">
        <f t="shared" si="10"/>
        <v>9.583112498220003E-3</v>
      </c>
      <c r="AJ36" s="30"/>
      <c r="AK36" s="53">
        <f t="shared" si="27"/>
        <v>0.12745397695124655</v>
      </c>
      <c r="AL36" s="112">
        <f t="shared" si="11"/>
        <v>5.2812543320469599E-2</v>
      </c>
      <c r="AM36" s="112">
        <f t="shared" si="12"/>
        <v>1.302464929079261E-2</v>
      </c>
      <c r="AN36" s="112">
        <f t="shared" si="13"/>
        <v>3.7789406841963261E-2</v>
      </c>
      <c r="AO36" s="112">
        <f t="shared" si="14"/>
        <v>1.4203423407819025E-2</v>
      </c>
      <c r="AP36" s="112">
        <f t="shared" si="15"/>
        <v>1.3423307940891393E-2</v>
      </c>
      <c r="AQ36" s="112">
        <f t="shared" si="16"/>
        <v>9.2252954401032886E-3</v>
      </c>
      <c r="AS36" s="123">
        <f t="shared" si="17"/>
        <v>0.2075098624957056</v>
      </c>
      <c r="AT36" s="38">
        <f t="shared" si="18"/>
        <v>0.1217469568645648</v>
      </c>
      <c r="AY36" s="8">
        <f t="shared" si="19"/>
        <v>0.2964945288166127</v>
      </c>
      <c r="AZ36" s="8">
        <f t="shared" si="20"/>
        <v>0.32858101564517467</v>
      </c>
      <c r="BC36" s="30">
        <f t="shared" si="21"/>
        <v>0.11946863744584499</v>
      </c>
      <c r="BD36" s="30">
        <f t="shared" si="22"/>
        <v>0.11946863744584499</v>
      </c>
      <c r="BE36" s="44">
        <f t="shared" si="23"/>
        <v>0.10548352032213228</v>
      </c>
      <c r="BF36" s="44">
        <f t="shared" si="24"/>
        <v>0</v>
      </c>
      <c r="BG36" s="160">
        <f t="shared" si="25"/>
        <v>1.946218434823606</v>
      </c>
      <c r="BH36" s="160">
        <v>7.5899999999999901</v>
      </c>
      <c r="BI36" s="44">
        <v>3.8998705716647389E-2</v>
      </c>
      <c r="BJ36" s="30">
        <f t="shared" si="26"/>
        <v>2.8765126272783874E-2</v>
      </c>
    </row>
    <row r="37" spans="1:62">
      <c r="A37" s="108">
        <v>1996</v>
      </c>
      <c r="B37" s="112">
        <v>0.12751319864566868</v>
      </c>
      <c r="C37" s="112">
        <v>6.080000102519989E-2</v>
      </c>
      <c r="D37" s="112">
        <f t="shared" si="3"/>
        <v>3.3333196768420385E-2</v>
      </c>
      <c r="E37" s="114">
        <v>2.3953196707064854E-2</v>
      </c>
      <c r="F37" s="114">
        <v>9.3800000613555312E-3</v>
      </c>
      <c r="G37" s="112">
        <v>1.3690000399947166E-2</v>
      </c>
      <c r="H37" s="112">
        <v>8.1900004297494888E-3</v>
      </c>
      <c r="I37" s="112">
        <v>1.1500000022351742E-2</v>
      </c>
      <c r="K37" s="112">
        <v>0.1315699964761734</v>
      </c>
      <c r="L37" s="112">
        <v>6.080000102519989E-2</v>
      </c>
      <c r="M37" s="112">
        <v>3.7379998713731766E-2</v>
      </c>
      <c r="N37" s="112">
        <v>1.3690000399947166E-2</v>
      </c>
      <c r="O37" s="112">
        <v>8.1900004297494888E-3</v>
      </c>
      <c r="P37" s="112">
        <v>1.1500000022351742E-2</v>
      </c>
      <c r="R37" s="38">
        <v>1.1689462160229245</v>
      </c>
      <c r="S37" s="116">
        <f t="shared" si="0"/>
        <v>1.8888888888888888</v>
      </c>
      <c r="U37" s="112">
        <v>0.1271937686284027</v>
      </c>
      <c r="V37" s="112">
        <v>5.8558426708478377E-2</v>
      </c>
      <c r="W37" s="119">
        <v>7.8683006342837158E-3</v>
      </c>
      <c r="X37" s="112">
        <v>3.633854035119486E-2</v>
      </c>
      <c r="Y37" s="112">
        <v>1.3443951999108571E-2</v>
      </c>
      <c r="Z37" s="112">
        <v>8.0456147806522889E-3</v>
      </c>
      <c r="AA37" s="112">
        <v>1.0807234957344251E-2</v>
      </c>
      <c r="AC37" s="30">
        <f t="shared" si="4"/>
        <v>0.13744319001146121</v>
      </c>
      <c r="AD37" s="30">
        <f t="shared" si="5"/>
        <v>6.5552471716730565E-2</v>
      </c>
      <c r="AE37" s="122">
        <f t="shared" si="6"/>
        <v>1.4862345642535907E-2</v>
      </c>
      <c r="AF37" s="30">
        <f t="shared" si="7"/>
        <v>3.2442258974823487E-2</v>
      </c>
      <c r="AG37" s="30">
        <f t="shared" si="8"/>
        <v>1.3443951999108571E-2</v>
      </c>
      <c r="AH37" s="30">
        <f t="shared" si="9"/>
        <v>1.5197272363454323E-2</v>
      </c>
      <c r="AI37" s="30">
        <f t="shared" si="10"/>
        <v>1.0807234957344251E-2</v>
      </c>
      <c r="AJ37" s="30"/>
      <c r="AK37" s="53">
        <f t="shared" si="27"/>
        <v>0.13184794457774543</v>
      </c>
      <c r="AL37" s="112">
        <f t="shared" si="11"/>
        <v>6.2883862467983984E-2</v>
      </c>
      <c r="AM37" s="112">
        <f t="shared" si="12"/>
        <v>1.4257306778232991E-2</v>
      </c>
      <c r="AN37" s="112">
        <f t="shared" si="13"/>
        <v>3.1121550386983169E-2</v>
      </c>
      <c r="AO37" s="112">
        <f t="shared" si="14"/>
        <v>1.2896655250336708E-2</v>
      </c>
      <c r="AP37" s="112">
        <f t="shared" si="15"/>
        <v>1.4578598795200692E-2</v>
      </c>
      <c r="AQ37" s="112">
        <f t="shared" si="16"/>
        <v>1.0367277677240877E-2</v>
      </c>
      <c r="AS37" s="123">
        <f t="shared" si="17"/>
        <v>0.21870576493083144</v>
      </c>
      <c r="AT37" s="38">
        <f t="shared" si="18"/>
        <v>0.12511552717200003</v>
      </c>
      <c r="AY37" s="8">
        <f t="shared" si="19"/>
        <v>0.23604122526636767</v>
      </c>
      <c r="AZ37" s="8">
        <f t="shared" si="20"/>
        <v>0.2856943444875677</v>
      </c>
      <c r="BC37" s="30">
        <f t="shared" si="21"/>
        <v>0.1271937686284027</v>
      </c>
      <c r="BD37" s="30">
        <f t="shared" si="22"/>
        <v>0.12329748725203135</v>
      </c>
      <c r="BE37" s="44">
        <f t="shared" si="23"/>
        <v>0.11486373329511672</v>
      </c>
      <c r="BF37" s="44">
        <f t="shared" si="24"/>
        <v>0</v>
      </c>
      <c r="BG37" s="160">
        <f t="shared" si="25"/>
        <v>1.8428773391338493</v>
      </c>
      <c r="BH37" s="160">
        <v>7.37</v>
      </c>
      <c r="BI37" s="44">
        <v>3.9991809782977165E-2</v>
      </c>
      <c r="BJ37" s="30">
        <f t="shared" si="26"/>
        <v>2.6958540289839329E-2</v>
      </c>
    </row>
    <row r="38" spans="1:62">
      <c r="A38" s="108">
        <v>1997</v>
      </c>
      <c r="B38" s="112">
        <v>0.13659154659002778</v>
      </c>
      <c r="C38" s="112">
        <v>6.5880000591278076E-2</v>
      </c>
      <c r="D38" s="112">
        <f t="shared" si="3"/>
        <v>3.3061545694766013E-2</v>
      </c>
      <c r="E38" s="114">
        <v>2.4711545734719752E-2</v>
      </c>
      <c r="F38" s="114">
        <v>8.3499999600462615E-3</v>
      </c>
      <c r="G38" s="112">
        <v>1.3089999556541443E-2</v>
      </c>
      <c r="H38" s="112">
        <v>8.4300003945827484E-3</v>
      </c>
      <c r="I38" s="112">
        <v>1.6130000352859497E-2</v>
      </c>
      <c r="K38" s="112">
        <v>0.13940000534057617</v>
      </c>
      <c r="L38" s="112">
        <v>6.5880000591278076E-2</v>
      </c>
      <c r="M38" s="112">
        <v>3.5859998315572739E-2</v>
      </c>
      <c r="N38" s="112">
        <v>1.3089999556541443E-2</v>
      </c>
      <c r="O38" s="112">
        <v>8.4300003945827484E-3</v>
      </c>
      <c r="P38" s="112">
        <v>1.6130000352859497E-2</v>
      </c>
      <c r="R38" s="38">
        <v>1.1132447419861273</v>
      </c>
      <c r="S38" s="116">
        <f t="shared" si="0"/>
        <v>1.8888888888888888</v>
      </c>
      <c r="U38" s="112">
        <v>0.13558760029271408</v>
      </c>
      <c r="V38" s="112">
        <v>6.4355805241553418E-2</v>
      </c>
      <c r="W38" s="119">
        <v>8.3688040436998047E-3</v>
      </c>
      <c r="X38" s="112">
        <v>3.492938593452026E-2</v>
      </c>
      <c r="Y38" s="112">
        <v>1.274017169553476E-2</v>
      </c>
      <c r="Z38" s="112">
        <v>8.3344512674237044E-3</v>
      </c>
      <c r="AA38" s="112">
        <v>1.5227788820557609E-2</v>
      </c>
      <c r="AC38" s="30">
        <f t="shared" si="4"/>
        <v>0.14773115487120983</v>
      </c>
      <c r="AD38" s="30">
        <f t="shared" si="5"/>
        <v>7.1794742169286579E-2</v>
      </c>
      <c r="AE38" s="122">
        <f t="shared" si="6"/>
        <v>1.5807740971432963E-2</v>
      </c>
      <c r="AF38" s="30">
        <f t="shared" si="7"/>
        <v>3.2225599791808335E-2</v>
      </c>
      <c r="AG38" s="30">
        <f t="shared" si="8"/>
        <v>1.274017169553476E-2</v>
      </c>
      <c r="AH38" s="30">
        <f t="shared" si="9"/>
        <v>1.5742852394022552E-2</v>
      </c>
      <c r="AI38" s="30">
        <f t="shared" si="10"/>
        <v>1.5227788820557609E-2</v>
      </c>
      <c r="AJ38" s="30"/>
      <c r="AK38" s="53">
        <f t="shared" si="27"/>
        <v>0.14143151052625544</v>
      </c>
      <c r="AL38" s="112">
        <f t="shared" si="11"/>
        <v>6.8733225850007157E-2</v>
      </c>
      <c r="AM38" s="112">
        <f t="shared" si="12"/>
        <v>1.5133657389645446E-2</v>
      </c>
      <c r="AN38" s="112">
        <f t="shared" si="13"/>
        <v>3.085141560115329E-2</v>
      </c>
      <c r="AO38" s="112">
        <f t="shared" si="14"/>
        <v>1.219689732226196E-2</v>
      </c>
      <c r="AP38" s="112">
        <f t="shared" si="15"/>
        <v>1.5071535831555315E-2</v>
      </c>
      <c r="AQ38" s="112">
        <f t="shared" si="16"/>
        <v>1.4578435921277727E-2</v>
      </c>
      <c r="AS38" s="123">
        <f t="shared" si="17"/>
        <v>0.21356763502567166</v>
      </c>
      <c r="AT38" s="38">
        <f t="shared" si="18"/>
        <v>0.12319161394599204</v>
      </c>
      <c r="AY38" s="8">
        <f t="shared" si="19"/>
        <v>0.2181367892229788</v>
      </c>
      <c r="AZ38" s="8">
        <f t="shared" si="20"/>
        <v>0.2576148988485138</v>
      </c>
      <c r="BC38" s="30">
        <f t="shared" si="21"/>
        <v>0.13558760029271408</v>
      </c>
      <c r="BD38" s="30">
        <f t="shared" si="22"/>
        <v>0.13288381415000217</v>
      </c>
      <c r="BE38" s="44">
        <f t="shared" si="23"/>
        <v>0.12365526316565541</v>
      </c>
      <c r="BF38" s="44">
        <f t="shared" si="24"/>
        <v>0</v>
      </c>
      <c r="BG38" s="160">
        <f t="shared" si="25"/>
        <v>1.8146581097231949</v>
      </c>
      <c r="BH38" s="160">
        <v>7.2616666666666596</v>
      </c>
      <c r="BI38" s="44">
        <v>4.0016720658054665E-2</v>
      </c>
      <c r="BJ38" s="30">
        <f t="shared" si="26"/>
        <v>2.6579385974473999E-2</v>
      </c>
    </row>
    <row r="39" spans="1:62">
      <c r="A39" s="108">
        <v>1998</v>
      </c>
      <c r="B39" s="112">
        <v>0.14277180993862415</v>
      </c>
      <c r="C39" s="112">
        <v>7.6559998095035553E-2</v>
      </c>
      <c r="D39" s="112">
        <f t="shared" si="3"/>
        <v>3.1701812166049725E-2</v>
      </c>
      <c r="E39" s="114">
        <v>2.3331812170128922E-2</v>
      </c>
      <c r="F39" s="114">
        <v>8.3699999959208071E-3</v>
      </c>
      <c r="G39" s="112">
        <v>1.2199999764561653E-2</v>
      </c>
      <c r="H39" s="112">
        <v>8.1799998879432678E-3</v>
      </c>
      <c r="I39" s="112">
        <v>1.4130000025033951E-2</v>
      </c>
      <c r="K39" s="112">
        <v>0.14519000053405762</v>
      </c>
      <c r="L39" s="112">
        <v>7.6559998095035553E-2</v>
      </c>
      <c r="M39" s="112">
        <v>3.4129999577999115E-2</v>
      </c>
      <c r="N39" s="112">
        <v>1.2199999764561653E-2</v>
      </c>
      <c r="O39" s="112">
        <v>8.1799998879432678E-3</v>
      </c>
      <c r="P39" s="112">
        <v>1.4130000025033951E-2</v>
      </c>
      <c r="R39" s="38">
        <v>1.1040719595307786</v>
      </c>
      <c r="S39" s="116">
        <f t="shared" si="0"/>
        <v>1.8888888888888888</v>
      </c>
      <c r="U39" s="112">
        <v>0.14170849986874184</v>
      </c>
      <c r="V39" s="112">
        <v>7.4337317896292776E-2</v>
      </c>
      <c r="W39" s="119">
        <v>9.7902122728220527E-3</v>
      </c>
      <c r="X39" s="112">
        <v>3.3388560765663197E-2</v>
      </c>
      <c r="Y39" s="112">
        <v>1.211911002066177E-2</v>
      </c>
      <c r="Z39" s="112">
        <v>8.0156444516018988E-3</v>
      </c>
      <c r="AA39" s="112">
        <v>1.3847868205173914E-2</v>
      </c>
      <c r="AC39" s="30">
        <f t="shared" si="4"/>
        <v>0.15517763158423234</v>
      </c>
      <c r="AD39" s="30">
        <f t="shared" si="5"/>
        <v>8.3039728805467936E-2</v>
      </c>
      <c r="AE39" s="122">
        <f t="shared" si="6"/>
        <v>1.8492623181997209E-2</v>
      </c>
      <c r="AF39" s="30">
        <f t="shared" si="7"/>
        <v>3.1030262811014009E-2</v>
      </c>
      <c r="AG39" s="30">
        <f t="shared" si="8"/>
        <v>1.211911002066177E-2</v>
      </c>
      <c r="AH39" s="30">
        <f t="shared" si="9"/>
        <v>1.5140661741914698E-2</v>
      </c>
      <c r="AI39" s="30">
        <f t="shared" si="10"/>
        <v>1.3847868205173914E-2</v>
      </c>
      <c r="AJ39" s="30"/>
      <c r="AK39" s="53">
        <f t="shared" si="27"/>
        <v>0.14814344248668343</v>
      </c>
      <c r="AL39" s="112">
        <f t="shared" si="11"/>
        <v>7.9275544824416691E-2</v>
      </c>
      <c r="AM39" s="112">
        <f t="shared" si="12"/>
        <v>1.7654354115483748E-2</v>
      </c>
      <c r="AN39" s="112">
        <f t="shared" si="13"/>
        <v>2.9623663585784631E-2</v>
      </c>
      <c r="AO39" s="112">
        <f t="shared" si="14"/>
        <v>1.1569751774186274E-2</v>
      </c>
      <c r="AP39" s="112">
        <f t="shared" si="15"/>
        <v>1.4454336807919034E-2</v>
      </c>
      <c r="AQ39" s="112">
        <f t="shared" si="16"/>
        <v>1.3220145494376813E-2</v>
      </c>
      <c r="AS39" s="123">
        <f t="shared" si="17"/>
        <v>0.21674054810957305</v>
      </c>
      <c r="AT39" s="38">
        <f t="shared" si="18"/>
        <v>0.12565129643540585</v>
      </c>
      <c r="AY39" s="8">
        <f t="shared" si="19"/>
        <v>0.19996608076963981</v>
      </c>
      <c r="AZ39" s="8">
        <f t="shared" si="20"/>
        <v>0.23561438302282153</v>
      </c>
      <c r="BC39" s="30">
        <f t="shared" si="21"/>
        <v>0.14170849986874184</v>
      </c>
      <c r="BD39" s="30">
        <f t="shared" si="22"/>
        <v>0.13935020191409264</v>
      </c>
      <c r="BE39" s="44">
        <f t="shared" si="23"/>
        <v>0.1323650738867489</v>
      </c>
      <c r="BF39" s="44">
        <f t="shared" si="24"/>
        <v>0</v>
      </c>
      <c r="BG39" s="160">
        <f t="shared" si="25"/>
        <v>1.5960667074643016</v>
      </c>
      <c r="BH39" s="160">
        <v>6.5316666666666601</v>
      </c>
      <c r="BI39" s="44">
        <v>4.0923519274727746E-2</v>
      </c>
      <c r="BJ39" s="30">
        <f t="shared" si="26"/>
        <v>2.501856076974239E-2</v>
      </c>
    </row>
    <row r="40" spans="1:62">
      <c r="A40" s="110">
        <v>1999</v>
      </c>
      <c r="B40" s="112">
        <v>0.1469216420158751</v>
      </c>
      <c r="C40" s="112">
        <v>8.2070000469684601E-2</v>
      </c>
      <c r="D40" s="112">
        <f t="shared" si="3"/>
        <v>2.8981641757488959E-2</v>
      </c>
      <c r="E40" s="114">
        <v>2.107164194639843E-2</v>
      </c>
      <c r="F40" s="114">
        <v>7.909999811090529E-3</v>
      </c>
      <c r="G40" s="112">
        <v>1.0639999993145466E-2</v>
      </c>
      <c r="H40" s="112">
        <v>8.1900004297494888E-3</v>
      </c>
      <c r="I40" s="112">
        <v>1.703999936580658E-2</v>
      </c>
      <c r="K40" s="112">
        <v>0.15029999613761902</v>
      </c>
      <c r="L40" s="112">
        <v>8.2070000469684601E-2</v>
      </c>
      <c r="M40" s="112">
        <v>3.2370001077651978E-2</v>
      </c>
      <c r="N40" s="112">
        <v>1.0639999993145466E-2</v>
      </c>
      <c r="O40" s="112">
        <v>8.1900004297494888E-3</v>
      </c>
      <c r="P40" s="112">
        <v>1.703999936580658E-2</v>
      </c>
      <c r="R40" s="38">
        <v>1.1608018648372183</v>
      </c>
      <c r="S40" s="116">
        <f t="shared" si="0"/>
        <v>1.8888888888888888</v>
      </c>
      <c r="U40" s="112">
        <v>0.14577870464404311</v>
      </c>
      <c r="V40" s="112">
        <v>7.6643043561394703E-2</v>
      </c>
      <c r="W40" s="119">
        <v>9.4039855184491934E-3</v>
      </c>
      <c r="X40" s="112">
        <v>3.2106035529168943E-2</v>
      </c>
      <c r="Y40" s="112">
        <v>1.0809099334084558E-2</v>
      </c>
      <c r="Z40" s="112">
        <v>8.3639280966640445E-3</v>
      </c>
      <c r="AA40" s="112">
        <v>1.7856596650323676E-2</v>
      </c>
      <c r="AC40" s="30">
        <f t="shared" si="4"/>
        <v>0.15822061107653959</v>
      </c>
      <c r="AD40" s="30">
        <f t="shared" si="5"/>
        <v>8.5002141800016209E-2</v>
      </c>
      <c r="AE40" s="122">
        <f t="shared" si="6"/>
        <v>1.7763083757070697E-2</v>
      </c>
      <c r="AF40" s="30">
        <f t="shared" si="7"/>
        <v>2.8754242442860831E-2</v>
      </c>
      <c r="AG40" s="30">
        <f t="shared" si="8"/>
        <v>1.0809099334084558E-2</v>
      </c>
      <c r="AH40" s="30">
        <f t="shared" si="9"/>
        <v>1.5798530849254307E-2</v>
      </c>
      <c r="AI40" s="30">
        <f t="shared" si="10"/>
        <v>1.7856596650323676E-2</v>
      </c>
      <c r="AJ40" s="30"/>
      <c r="AK40" s="53">
        <f t="shared" si="27"/>
        <v>0.15106307592082108</v>
      </c>
      <c r="AL40" s="112">
        <f t="shared" si="11"/>
        <v>8.1156841152361214E-2</v>
      </c>
      <c r="AM40" s="112">
        <f t="shared" si="12"/>
        <v>1.6959522858145198E-2</v>
      </c>
      <c r="AN40" s="112">
        <f t="shared" si="13"/>
        <v>2.7453466900657489E-2</v>
      </c>
      <c r="AO40" s="112">
        <f t="shared" si="14"/>
        <v>1.0320120635551169E-2</v>
      </c>
      <c r="AP40" s="112">
        <f t="shared" si="15"/>
        <v>1.5083841788247338E-2</v>
      </c>
      <c r="AQ40" s="112">
        <f t="shared" si="16"/>
        <v>1.7048805444003855E-2</v>
      </c>
      <c r="AS40" s="123">
        <f t="shared" si="17"/>
        <v>0.21211910621486282</v>
      </c>
      <c r="AT40" s="38">
        <f t="shared" si="18"/>
        <v>0.12188277882217607</v>
      </c>
      <c r="AY40" s="8">
        <f t="shared" si="19"/>
        <v>0.18173512443932413</v>
      </c>
      <c r="AZ40" s="8">
        <f t="shared" si="20"/>
        <v>0.2202381726985724</v>
      </c>
      <c r="BC40" s="30">
        <f t="shared" si="21"/>
        <v>0.14577870464404311</v>
      </c>
      <c r="BD40" s="30">
        <f t="shared" si="22"/>
        <v>0.14242691155773499</v>
      </c>
      <c r="BE40" s="44">
        <f t="shared" si="23"/>
        <v>0.13493591841140704</v>
      </c>
      <c r="BF40" s="44">
        <f t="shared" si="24"/>
        <v>0</v>
      </c>
      <c r="BG40" s="160">
        <f t="shared" si="25"/>
        <v>1.811996079640154</v>
      </c>
      <c r="BH40" s="160">
        <v>7.0416666666666599</v>
      </c>
      <c r="BI40" s="44">
        <v>3.886137914859656E-2</v>
      </c>
      <c r="BJ40" s="30">
        <f t="shared" si="26"/>
        <v>2.4196035718078414E-2</v>
      </c>
    </row>
    <row r="41" spans="1:62">
      <c r="A41" s="108">
        <v>2000</v>
      </c>
      <c r="B41" s="112">
        <v>0.15887091090246228</v>
      </c>
      <c r="C41" s="112">
        <v>8.8200002908706665E-2</v>
      </c>
      <c r="D41" s="112">
        <f t="shared" si="3"/>
        <v>3.2050908219955238E-2</v>
      </c>
      <c r="E41" s="114">
        <v>2.3860908546905344E-2</v>
      </c>
      <c r="F41" s="114">
        <v>8.189999673049897E-3</v>
      </c>
      <c r="G41" s="112">
        <v>1.1110000312328339E-2</v>
      </c>
      <c r="H41" s="112">
        <v>8.9499996975064278E-3</v>
      </c>
      <c r="I41" s="112">
        <v>1.8559999763965607E-2</v>
      </c>
      <c r="K41" s="112">
        <v>0.1598999947309494</v>
      </c>
      <c r="L41" s="112">
        <v>8.8200002908706665E-2</v>
      </c>
      <c r="M41" s="112">
        <v>3.3089999109506607E-2</v>
      </c>
      <c r="N41" s="112">
        <v>1.1110000312328339E-2</v>
      </c>
      <c r="O41" s="112">
        <v>8.9499996975064278E-3</v>
      </c>
      <c r="P41" s="112">
        <v>1.8559999763965607E-2</v>
      </c>
      <c r="R41" s="38">
        <v>1.0435478342121274</v>
      </c>
      <c r="S41" s="116">
        <f t="shared" si="0"/>
        <v>1.8888888888888888</v>
      </c>
      <c r="U41" s="112">
        <v>0.15370295200973955</v>
      </c>
      <c r="V41" s="112">
        <v>8.1726167034360225E-2</v>
      </c>
      <c r="W41" s="119">
        <v>9.7083514596446405E-3</v>
      </c>
      <c r="X41" s="112">
        <v>3.3474333578108424E-2</v>
      </c>
      <c r="Y41" s="112">
        <v>1.139342333965928E-2</v>
      </c>
      <c r="Z41" s="112">
        <v>9.188628602221395E-3</v>
      </c>
      <c r="AA41" s="112">
        <v>1.7920397569985643E-2</v>
      </c>
      <c r="AC41" s="30">
        <f t="shared" si="4"/>
        <v>0.16944513635320657</v>
      </c>
      <c r="AD41" s="30">
        <f t="shared" si="5"/>
        <v>9.0355812776266559E-2</v>
      </c>
      <c r="AE41" s="122">
        <f t="shared" si="6"/>
        <v>1.8337997201550986E-2</v>
      </c>
      <c r="AF41" s="30">
        <f t="shared" si="7"/>
        <v>3.2419204196432433E-2</v>
      </c>
      <c r="AG41" s="30">
        <f t="shared" si="8"/>
        <v>1.139342333965928E-2</v>
      </c>
      <c r="AH41" s="30">
        <f t="shared" si="9"/>
        <v>1.7356298470862636E-2</v>
      </c>
      <c r="AI41" s="30">
        <f t="shared" si="10"/>
        <v>1.7920397569985643E-2</v>
      </c>
      <c r="AJ41" s="30"/>
      <c r="AK41" s="53">
        <f t="shared" si="27"/>
        <v>0.16131610382611328</v>
      </c>
      <c r="AL41" s="112">
        <f t="shared" si="11"/>
        <v>8.602104485740962E-2</v>
      </c>
      <c r="AM41" s="112">
        <f t="shared" si="12"/>
        <v>1.7458242379775411E-2</v>
      </c>
      <c r="AN41" s="112">
        <f t="shared" si="13"/>
        <v>3.0863911603873518E-2</v>
      </c>
      <c r="AO41" s="112">
        <f t="shared" si="14"/>
        <v>1.0846830436986797E-2</v>
      </c>
      <c r="AP41" s="112">
        <f t="shared" si="15"/>
        <v>1.6523640078558704E-2</v>
      </c>
      <c r="AQ41" s="112">
        <f t="shared" si="16"/>
        <v>1.7060676849284653E-2</v>
      </c>
      <c r="AS41" s="123">
        <f t="shared" si="17"/>
        <v>0.21065399952235422</v>
      </c>
      <c r="AT41" s="38">
        <f t="shared" si="18"/>
        <v>0.12294480889780574</v>
      </c>
      <c r="AY41" s="8">
        <f t="shared" si="19"/>
        <v>0.19132566973686962</v>
      </c>
      <c r="AZ41" s="8">
        <f t="shared" si="20"/>
        <v>0.21778588595999956</v>
      </c>
      <c r="BC41" s="30">
        <f t="shared" si="21"/>
        <v>0.15370295200973955</v>
      </c>
      <c r="BD41" s="30">
        <f t="shared" si="22"/>
        <v>0.15264782262806356</v>
      </c>
      <c r="BE41" s="44">
        <f t="shared" si="23"/>
        <v>0.14249362483211861</v>
      </c>
      <c r="BF41" s="44">
        <f t="shared" si="24"/>
        <v>0</v>
      </c>
      <c r="BG41" s="160">
        <f t="shared" si="25"/>
        <v>1.7963994188201462</v>
      </c>
      <c r="BH41" s="160">
        <v>7.6224999999999996</v>
      </c>
      <c r="BI41" s="44">
        <v>4.2432100122846664E-2</v>
      </c>
      <c r="BJ41" s="30">
        <f t="shared" si="26"/>
        <v>2.5284333905058527E-2</v>
      </c>
    </row>
    <row r="42" spans="1:62">
      <c r="A42" s="108">
        <v>2001</v>
      </c>
      <c r="B42" s="112">
        <v>0.1554303220702124</v>
      </c>
      <c r="C42" s="112">
        <v>8.3630003035068512E-2</v>
      </c>
      <c r="D42" s="112">
        <f t="shared" si="3"/>
        <v>3.3410318684370555E-2</v>
      </c>
      <c r="E42" s="114">
        <v>2.45703184856822E-2</v>
      </c>
      <c r="F42" s="114">
        <v>8.8400001986883581E-3</v>
      </c>
      <c r="G42" s="112">
        <v>1.4589999802410603E-2</v>
      </c>
      <c r="H42" s="112">
        <v>9.7700003534555435E-3</v>
      </c>
      <c r="I42" s="112">
        <v>1.4030000194907188E-2</v>
      </c>
      <c r="K42" s="112">
        <v>0.15710000693798065</v>
      </c>
      <c r="L42" s="112">
        <v>8.3630003035068512E-2</v>
      </c>
      <c r="M42" s="112">
        <v>3.5080000758171082E-2</v>
      </c>
      <c r="N42" s="112">
        <v>1.4589999802410603E-2</v>
      </c>
      <c r="O42" s="112">
        <v>9.7700003534555435E-3</v>
      </c>
      <c r="P42" s="112">
        <v>1.4030000194907188E-2</v>
      </c>
      <c r="R42" s="38">
        <v>1.0679552474980532</v>
      </c>
      <c r="S42" s="116">
        <f t="shared" si="0"/>
        <v>1.8888888888888888</v>
      </c>
      <c r="U42" s="112">
        <v>0.15241700826801566</v>
      </c>
      <c r="V42" s="112">
        <v>7.9876036711770404E-2</v>
      </c>
      <c r="W42" s="119">
        <v>9.9534434357744783E-3</v>
      </c>
      <c r="X42" s="112">
        <v>3.4769072714681305E-2</v>
      </c>
      <c r="Y42" s="112">
        <v>1.426252536732305E-2</v>
      </c>
      <c r="Z42" s="112">
        <v>9.9388825226580865E-3</v>
      </c>
      <c r="AA42" s="112">
        <v>1.357048834363263E-2</v>
      </c>
      <c r="AC42" s="30">
        <f t="shared" si="4"/>
        <v>0.16844917582169286</v>
      </c>
      <c r="AD42" s="30">
        <f t="shared" si="5"/>
        <v>8.8723541988014382E-2</v>
      </c>
      <c r="AE42" s="122">
        <f t="shared" si="6"/>
        <v>1.8800948712018459E-2</v>
      </c>
      <c r="AF42" s="30">
        <f t="shared" si="7"/>
        <v>3.3119175357701952E-2</v>
      </c>
      <c r="AG42" s="30">
        <f t="shared" si="8"/>
        <v>1.426252536732305E-2</v>
      </c>
      <c r="AH42" s="30">
        <f t="shared" si="9"/>
        <v>1.8773444765020828E-2</v>
      </c>
      <c r="AI42" s="30">
        <f t="shared" si="10"/>
        <v>1.357048834363263E-2</v>
      </c>
      <c r="AJ42" s="30"/>
      <c r="AK42" s="53">
        <f t="shared" si="27"/>
        <v>0.15996370853705599</v>
      </c>
      <c r="AL42" s="112">
        <f t="shared" si="11"/>
        <v>8.4254177805946087E-2</v>
      </c>
      <c r="AM42" s="112">
        <f t="shared" si="12"/>
        <v>1.7853868772696947E-2</v>
      </c>
      <c r="AN42" s="112">
        <f t="shared" si="13"/>
        <v>3.1450828346675855E-2</v>
      </c>
      <c r="AO42" s="112">
        <f t="shared" si="14"/>
        <v>1.3544064194625895E-2</v>
      </c>
      <c r="AP42" s="112">
        <f t="shared" si="15"/>
        <v>1.7827750310913524E-2</v>
      </c>
      <c r="AQ42" s="112">
        <f t="shared" si="16"/>
        <v>1.2886887878894642E-2</v>
      </c>
      <c r="AS42" s="123">
        <f t="shared" si="17"/>
        <v>0.22306071427035423</v>
      </c>
      <c r="AT42" s="38">
        <f t="shared" si="18"/>
        <v>0.13051250765566247</v>
      </c>
      <c r="AY42" s="8">
        <f t="shared" si="19"/>
        <v>0.19661227308561799</v>
      </c>
      <c r="AZ42" s="8">
        <f t="shared" si="20"/>
        <v>0.22811806313336169</v>
      </c>
      <c r="BC42" s="30">
        <f t="shared" si="21"/>
        <v>0.15241700826801566</v>
      </c>
      <c r="BD42" s="30">
        <f t="shared" si="22"/>
        <v>0.15076711091103631</v>
      </c>
      <c r="BE42" s="44">
        <f t="shared" si="23"/>
        <v>0.14160042157267</v>
      </c>
      <c r="BF42" s="44">
        <f t="shared" si="24"/>
        <v>0</v>
      </c>
      <c r="BG42" s="160">
        <f t="shared" si="25"/>
        <v>1.7157384181342037</v>
      </c>
      <c r="BH42" s="160">
        <v>7.0824999999999996</v>
      </c>
      <c r="BI42" s="44">
        <v>4.1279602561455332E-2</v>
      </c>
      <c r="BJ42" s="30">
        <f t="shared" si="26"/>
        <v>2.5929072515992947E-2</v>
      </c>
    </row>
    <row r="43" spans="1:62">
      <c r="A43" s="108">
        <v>2002</v>
      </c>
      <c r="B43" s="112">
        <v>0.14181178091892119</v>
      </c>
      <c r="C43" s="112">
        <v>6.5459996461868286E-2</v>
      </c>
      <c r="D43" s="112">
        <f t="shared" si="3"/>
        <v>3.7061783772493556E-2</v>
      </c>
      <c r="E43" s="114">
        <v>2.6341784101511199E-2</v>
      </c>
      <c r="F43" s="114">
        <v>1.0719999670982361E-2</v>
      </c>
      <c r="G43" s="112">
        <v>1.7060000449419022E-2</v>
      </c>
      <c r="H43" s="112">
        <v>1.01500004529953E-2</v>
      </c>
      <c r="I43" s="112">
        <v>1.2079999782145023E-2</v>
      </c>
      <c r="K43" s="112">
        <v>0.14546999335289001</v>
      </c>
      <c r="L43" s="112">
        <v>6.5459996461868286E-2</v>
      </c>
      <c r="M43" s="112">
        <v>4.0720000863075256E-2</v>
      </c>
      <c r="N43" s="112">
        <v>1.7060000449419022E-2</v>
      </c>
      <c r="O43" s="112">
        <v>1.01500004529953E-2</v>
      </c>
      <c r="P43" s="112">
        <v>1.2079999782145023E-2</v>
      </c>
      <c r="R43" s="38">
        <v>1.1388750692240253</v>
      </c>
      <c r="S43" s="116">
        <f t="shared" si="0"/>
        <v>1.8888888888888888</v>
      </c>
      <c r="U43" s="112">
        <v>0.14281969550811557</v>
      </c>
      <c r="V43" s="112">
        <v>6.5259129770482566E-2</v>
      </c>
      <c r="W43" s="119">
        <v>8.6850880994126956E-3</v>
      </c>
      <c r="X43" s="112">
        <v>3.9528809042391214E-2</v>
      </c>
      <c r="Y43" s="112">
        <v>1.6269126024090294E-2</v>
      </c>
      <c r="Z43" s="112">
        <v>9.8325626974507946E-3</v>
      </c>
      <c r="AA43" s="112">
        <v>1.1930072235043006E-2</v>
      </c>
      <c r="AC43" s="30">
        <f t="shared" si="4"/>
        <v>0.15576687132398029</v>
      </c>
      <c r="AD43" s="30">
        <f t="shared" si="5"/>
        <v>7.2979208081071625E-2</v>
      </c>
      <c r="AE43" s="122">
        <f t="shared" si="6"/>
        <v>1.6405166410001757E-2</v>
      </c>
      <c r="AF43" s="30">
        <f t="shared" si="7"/>
        <v>3.6015846555257205E-2</v>
      </c>
      <c r="AG43" s="30">
        <f t="shared" si="8"/>
        <v>1.6269126024090294E-2</v>
      </c>
      <c r="AH43" s="30">
        <f t="shared" si="9"/>
        <v>1.8572618428518168E-2</v>
      </c>
      <c r="AI43" s="30">
        <f t="shared" si="10"/>
        <v>1.1930072235043006E-2</v>
      </c>
      <c r="AJ43" s="30"/>
      <c r="AK43" s="53">
        <f t="shared" si="27"/>
        <v>0.14843699292321091</v>
      </c>
      <c r="AL43" s="112">
        <f t="shared" si="11"/>
        <v>6.9545045755848439E-2</v>
      </c>
      <c r="AM43" s="112">
        <f t="shared" si="12"/>
        <v>1.5633193050662755E-2</v>
      </c>
      <c r="AN43" s="112">
        <f t="shared" si="13"/>
        <v>3.432105886704765E-2</v>
      </c>
      <c r="AO43" s="112">
        <f t="shared" si="14"/>
        <v>1.5503554279406893E-2</v>
      </c>
      <c r="AP43" s="112">
        <f t="shared" si="15"/>
        <v>1.7698651881537977E-2</v>
      </c>
      <c r="AQ43" s="112">
        <f t="shared" si="16"/>
        <v>1.1368682139369961E-2</v>
      </c>
      <c r="AS43" s="123">
        <f t="shared" si="17"/>
        <v>0.22455214347709054</v>
      </c>
      <c r="AT43" s="38">
        <f t="shared" si="18"/>
        <v>0.12965754289688458</v>
      </c>
      <c r="AY43" s="8">
        <f t="shared" si="19"/>
        <v>0.23121634433003194</v>
      </c>
      <c r="AZ43" s="8">
        <f t="shared" si="20"/>
        <v>0.27677421452102896</v>
      </c>
      <c r="BC43" s="30">
        <f t="shared" si="21"/>
        <v>0.14281969550811557</v>
      </c>
      <c r="BD43" s="30">
        <f t="shared" si="22"/>
        <v>0.13930673302098157</v>
      </c>
      <c r="BE43" s="44">
        <f t="shared" si="23"/>
        <v>0.12778562956326345</v>
      </c>
      <c r="BF43" s="44">
        <f t="shared" si="24"/>
        <v>0</v>
      </c>
      <c r="BG43" s="160">
        <f t="shared" si="25"/>
        <v>2.091422575310371</v>
      </c>
      <c r="BH43" s="160">
        <v>6.49166666666666</v>
      </c>
      <c r="BI43" s="44">
        <v>3.1039478789709845E-2</v>
      </c>
      <c r="BJ43" s="30">
        <f t="shared" si="26"/>
        <v>2.8808809371408853E-2</v>
      </c>
    </row>
    <row r="44" spans="1:62">
      <c r="A44" s="108">
        <v>2003</v>
      </c>
      <c r="B44" s="112">
        <v>0.13581198151915128</v>
      </c>
      <c r="C44" s="112">
        <v>6.1719998717308044E-2</v>
      </c>
      <c r="D44" s="112">
        <f t="shared" si="3"/>
        <v>3.3841982257950841E-2</v>
      </c>
      <c r="E44" s="114">
        <v>2.2401982110392092E-2</v>
      </c>
      <c r="F44" s="114">
        <v>1.1440000147558749E-2</v>
      </c>
      <c r="G44" s="112">
        <v>1.8290000036358833E-2</v>
      </c>
      <c r="H44" s="112">
        <v>1.0320000350475311E-2</v>
      </c>
      <c r="I44" s="112">
        <v>1.1640000157058239E-2</v>
      </c>
      <c r="K44" s="112">
        <v>0.14672000706195831</v>
      </c>
      <c r="L44" s="112">
        <v>6.1719998717308044E-2</v>
      </c>
      <c r="M44" s="112">
        <v>4.4750001281499863E-2</v>
      </c>
      <c r="N44" s="112">
        <v>1.8290000036358833E-2</v>
      </c>
      <c r="O44" s="112">
        <v>1.0320000350475311E-2</v>
      </c>
      <c r="P44" s="112">
        <v>1.1640000157058239E-2</v>
      </c>
      <c r="R44" s="38">
        <v>1.4869220486739378</v>
      </c>
      <c r="S44" s="116">
        <f t="shared" si="0"/>
        <v>1.8888888888888888</v>
      </c>
      <c r="U44" s="112">
        <v>0.14467203684244773</v>
      </c>
      <c r="V44" s="112">
        <v>6.2979843791906978E-2</v>
      </c>
      <c r="W44" s="119">
        <v>8.6081252817268705E-3</v>
      </c>
      <c r="X44" s="112">
        <v>4.3158926778489988E-2</v>
      </c>
      <c r="Y44" s="112">
        <v>1.7813867185372218E-2</v>
      </c>
      <c r="Z44" s="112">
        <v>9.9935623389855073E-3</v>
      </c>
      <c r="AA44" s="112">
        <v>1.0725838109877282E-2</v>
      </c>
      <c r="AC44" s="30">
        <f t="shared" si="4"/>
        <v>0.15081988145257477</v>
      </c>
      <c r="AD44" s="30">
        <f t="shared" si="5"/>
        <v>7.0631510708997536E-2</v>
      </c>
      <c r="AE44" s="122">
        <f t="shared" si="6"/>
        <v>1.6259792198817423E-2</v>
      </c>
      <c r="AF44" s="30">
        <f t="shared" si="7"/>
        <v>3.2771936585799549E-2</v>
      </c>
      <c r="AG44" s="30">
        <f t="shared" si="8"/>
        <v>1.7813867185372218E-2</v>
      </c>
      <c r="AH44" s="30">
        <f t="shared" si="9"/>
        <v>1.887672886252818E-2</v>
      </c>
      <c r="AI44" s="30">
        <f t="shared" si="10"/>
        <v>1.0725838109877282E-2</v>
      </c>
      <c r="AJ44" s="30"/>
      <c r="AK44" s="53">
        <f t="shared" si="27"/>
        <v>0.14369210631844692</v>
      </c>
      <c r="AL44" s="112">
        <f t="shared" si="11"/>
        <v>6.7293452616996013E-2</v>
      </c>
      <c r="AM44" s="112">
        <f t="shared" si="12"/>
        <v>1.5491351450790046E-2</v>
      </c>
      <c r="AN44" s="112">
        <f t="shared" si="13"/>
        <v>3.1223128879257697E-2</v>
      </c>
      <c r="AO44" s="112">
        <f t="shared" si="14"/>
        <v>1.6971980569737404E-2</v>
      </c>
      <c r="AP44" s="112">
        <f t="shared" si="15"/>
        <v>1.7984611209973793E-2</v>
      </c>
      <c r="AQ44" s="112">
        <f t="shared" si="16"/>
        <v>1.0218933042482012E-2</v>
      </c>
      <c r="AS44" s="123">
        <f t="shared" si="17"/>
        <v>0.23297008804767069</v>
      </c>
      <c r="AT44" s="38">
        <f t="shared" si="18"/>
        <v>0.12857832119257562</v>
      </c>
      <c r="AY44" s="8">
        <f t="shared" si="19"/>
        <v>0.21729188665424504</v>
      </c>
      <c r="AZ44" s="8">
        <f t="shared" si="20"/>
        <v>0.29832252120353692</v>
      </c>
      <c r="BC44" s="30">
        <f t="shared" si="21"/>
        <v>0.14467203684244773</v>
      </c>
      <c r="BD44" s="30">
        <f t="shared" si="22"/>
        <v>0.13428504664975729</v>
      </c>
      <c r="BE44" s="44">
        <f t="shared" si="23"/>
        <v>0.12691428537240795</v>
      </c>
      <c r="BF44" s="44">
        <f t="shared" si="24"/>
        <v>0</v>
      </c>
      <c r="BG44" s="160">
        <f t="shared" si="25"/>
        <v>2.2719381617518426</v>
      </c>
      <c r="BH44" s="160">
        <v>5.6666666666666599</v>
      </c>
      <c r="BI44" s="44">
        <v>2.4941993413664109E-2</v>
      </c>
      <c r="BJ44" s="30">
        <f t="shared" si="26"/>
        <v>3.1718926630931239E-2</v>
      </c>
    </row>
    <row r="45" spans="1:62">
      <c r="A45" s="108">
        <v>2004</v>
      </c>
      <c r="B45" s="112">
        <v>0.14771224245479858</v>
      </c>
      <c r="C45" s="112">
        <v>6.4680002629756927E-2</v>
      </c>
      <c r="D45" s="112">
        <f t="shared" si="3"/>
        <v>4.0832239799709694E-2</v>
      </c>
      <c r="E45" s="114">
        <v>3.0522240107455922E-2</v>
      </c>
      <c r="F45" s="114">
        <v>1.0309999692253768E-2</v>
      </c>
      <c r="G45" s="112">
        <v>1.8640000373125076E-2</v>
      </c>
      <c r="H45" s="112">
        <v>1.107999961823225E-2</v>
      </c>
      <c r="I45" s="112">
        <v>1.2480000033974648E-2</v>
      </c>
      <c r="K45" s="112">
        <v>0.15621000528335571</v>
      </c>
      <c r="L45" s="112">
        <v>6.4680002629756927E-2</v>
      </c>
      <c r="M45" s="112">
        <v>4.9339998513460159E-2</v>
      </c>
      <c r="N45" s="112">
        <v>1.8640000373125076E-2</v>
      </c>
      <c r="O45" s="112">
        <v>1.107999961823225E-2</v>
      </c>
      <c r="P45" s="112">
        <v>1.2480000033974648E-2</v>
      </c>
      <c r="R45" s="38">
        <v>1.2787396561916242</v>
      </c>
      <c r="S45" s="116">
        <f t="shared" si="0"/>
        <v>1.8888888888888888</v>
      </c>
      <c r="U45" s="112">
        <v>0.15336915406094767</v>
      </c>
      <c r="V45" s="112">
        <v>6.5445239134678992E-2</v>
      </c>
      <c r="W45" s="119">
        <v>9.3588193194075117E-3</v>
      </c>
      <c r="X45" s="112">
        <v>4.7737034484741189E-2</v>
      </c>
      <c r="Y45" s="112">
        <v>1.8541490499960699E-2</v>
      </c>
      <c r="Z45" s="112">
        <v>1.0898980302936042E-2</v>
      </c>
      <c r="AA45" s="112">
        <v>1.0746415230179714E-2</v>
      </c>
      <c r="AC45" s="30">
        <f t="shared" si="4"/>
        <v>0.16321774801773384</v>
      </c>
      <c r="AD45" s="30">
        <f t="shared" si="5"/>
        <v>7.3764189640819003E-2</v>
      </c>
      <c r="AE45" s="122">
        <f t="shared" si="6"/>
        <v>1.7677769825547522E-2</v>
      </c>
      <c r="AF45" s="30">
        <f t="shared" si="7"/>
        <v>3.9578689852339671E-2</v>
      </c>
      <c r="AG45" s="30">
        <f t="shared" si="8"/>
        <v>1.8541490499960699E-2</v>
      </c>
      <c r="AH45" s="30">
        <f t="shared" si="9"/>
        <v>2.0586962794434744E-2</v>
      </c>
      <c r="AI45" s="30">
        <f t="shared" si="10"/>
        <v>1.0746415230179714E-2</v>
      </c>
      <c r="AJ45" s="30"/>
      <c r="AK45" s="53">
        <f t="shared" si="27"/>
        <v>0.15485249263931344</v>
      </c>
      <c r="AL45" s="112">
        <f t="shared" si="11"/>
        <v>6.9983618645190274E-2</v>
      </c>
      <c r="AM45" s="112">
        <f t="shared" si="12"/>
        <v>1.6771746669931063E-2</v>
      </c>
      <c r="AN45" s="112">
        <f t="shared" si="13"/>
        <v>3.7550198146142723E-2</v>
      </c>
      <c r="AO45" s="112">
        <f t="shared" si="14"/>
        <v>1.7591199829905171E-2</v>
      </c>
      <c r="AP45" s="112">
        <f t="shared" si="15"/>
        <v>1.9531837335757453E-2</v>
      </c>
      <c r="AQ45" s="112">
        <f t="shared" si="16"/>
        <v>1.0195638682317822E-2</v>
      </c>
      <c r="AS45" s="123">
        <f t="shared" si="17"/>
        <v>0.23443977805541558</v>
      </c>
      <c r="AT45" s="38">
        <f t="shared" si="18"/>
        <v>0.13208522760902278</v>
      </c>
      <c r="AY45" s="8">
        <f t="shared" si="19"/>
        <v>0.24249011111242261</v>
      </c>
      <c r="AZ45" s="8">
        <f t="shared" si="20"/>
        <v>0.3112557722380791</v>
      </c>
      <c r="BC45" s="30">
        <f t="shared" si="21"/>
        <v>0.15336915406094767</v>
      </c>
      <c r="BD45" s="30">
        <f t="shared" si="22"/>
        <v>0.14521080942854614</v>
      </c>
      <c r="BE45" s="44">
        <f t="shared" si="23"/>
        <v>0.12986397128563892</v>
      </c>
      <c r="BF45" s="44">
        <f t="shared" si="24"/>
        <v>0</v>
      </c>
      <c r="BG45" s="160">
        <f t="shared" si="25"/>
        <v>2.6883660842181696</v>
      </c>
      <c r="BH45" s="160">
        <v>5.6283333333333303</v>
      </c>
      <c r="BI45" s="44">
        <v>2.0935888777849101E-2</v>
      </c>
      <c r="BJ45" s="30">
        <f t="shared" si="26"/>
        <v>3.7427034792487421E-2</v>
      </c>
    </row>
    <row r="46" spans="1:62">
      <c r="A46" s="108">
        <v>2005</v>
      </c>
      <c r="B46" s="112">
        <v>0.14824515869956512</v>
      </c>
      <c r="C46" s="112">
        <v>6.4120002090930939E-2</v>
      </c>
      <c r="D46" s="112">
        <f t="shared" si="3"/>
        <v>3.8435156551413718E-2</v>
      </c>
      <c r="E46" s="114">
        <v>2.913515622610274E-2</v>
      </c>
      <c r="F46" s="114">
        <v>9.3000003253109753E-3</v>
      </c>
      <c r="G46" s="112">
        <v>1.9360000267624855E-2</v>
      </c>
      <c r="H46" s="112">
        <v>1.3170000165700912E-2</v>
      </c>
      <c r="I46" s="112">
        <v>1.3159999623894691E-2</v>
      </c>
      <c r="K46" s="112">
        <v>0.16297000646591187</v>
      </c>
      <c r="L46" s="112">
        <v>6.4120002090930939E-2</v>
      </c>
      <c r="M46" s="112">
        <v>5.3160000592470169E-2</v>
      </c>
      <c r="N46" s="112">
        <v>1.9360000267624855E-2</v>
      </c>
      <c r="O46" s="112">
        <v>1.3170000165700912E-2</v>
      </c>
      <c r="P46" s="112">
        <v>1.3159999623894691E-2</v>
      </c>
      <c r="R46" s="38">
        <v>1.5053978062374069</v>
      </c>
      <c r="S46" s="116">
        <f t="shared" si="0"/>
        <v>1.8888888888888888</v>
      </c>
      <c r="U46" s="112">
        <v>0.16030427958035678</v>
      </c>
      <c r="V46" s="112">
        <v>6.4588050276999973E-2</v>
      </c>
      <c r="W46" s="119">
        <v>9.8178501909508865E-3</v>
      </c>
      <c r="X46" s="112">
        <v>5.1772166275936699E-2</v>
      </c>
      <c r="Y46" s="112">
        <v>1.8557147663131827E-2</v>
      </c>
      <c r="Z46" s="112">
        <v>1.3410230894154836E-2</v>
      </c>
      <c r="AA46" s="112">
        <v>1.1976685963512548E-2</v>
      </c>
      <c r="AC46" s="30">
        <f t="shared" si="4"/>
        <v>0.1666925491693102</v>
      </c>
      <c r="AD46" s="30">
        <f t="shared" si="5"/>
        <v>7.3315028224511872E-2</v>
      </c>
      <c r="AE46" s="122">
        <f t="shared" si="6"/>
        <v>1.8544828138462786E-2</v>
      </c>
      <c r="AF46" s="30">
        <f t="shared" si="7"/>
        <v>3.7513251184750386E-2</v>
      </c>
      <c r="AG46" s="30">
        <f t="shared" si="8"/>
        <v>1.8557147663131827E-2</v>
      </c>
      <c r="AH46" s="30">
        <f t="shared" si="9"/>
        <v>2.5330436133403578E-2</v>
      </c>
      <c r="AI46" s="30">
        <f t="shared" si="10"/>
        <v>1.1976685963512548E-2</v>
      </c>
      <c r="AJ46" s="30"/>
      <c r="AK46" s="53">
        <f t="shared" si="27"/>
        <v>0.15696960839166013</v>
      </c>
      <c r="AL46" s="112">
        <f t="shared" si="11"/>
        <v>6.9038666256979409E-2</v>
      </c>
      <c r="AM46" s="112">
        <f t="shared" si="12"/>
        <v>1.7463134525757693E-2</v>
      </c>
      <c r="AN46" s="112">
        <f t="shared" si="13"/>
        <v>3.5325156267106694E-2</v>
      </c>
      <c r="AO46" s="112">
        <f t="shared" si="14"/>
        <v>1.7474735469966102E-2</v>
      </c>
      <c r="AP46" s="112">
        <f t="shared" si="15"/>
        <v>2.3852947597626392E-2</v>
      </c>
      <c r="AQ46" s="112">
        <f t="shared" si="16"/>
        <v>1.1278102799981538E-2</v>
      </c>
      <c r="AS46" s="123">
        <f t="shared" si="17"/>
        <v>0.26321071031976423</v>
      </c>
      <c r="AT46" s="38">
        <f t="shared" si="18"/>
        <v>0.14489994369402989</v>
      </c>
      <c r="AY46" s="8">
        <f t="shared" si="19"/>
        <v>0.22504455881017243</v>
      </c>
      <c r="AZ46" s="8">
        <f t="shared" si="20"/>
        <v>0.32296184737840716</v>
      </c>
      <c r="BC46" s="30">
        <f t="shared" si="21"/>
        <v>0.16030427958035678</v>
      </c>
      <c r="BD46" s="30">
        <f t="shared" si="22"/>
        <v>0.14604536448917046</v>
      </c>
      <c r="BE46" s="44">
        <f t="shared" si="23"/>
        <v>0.1366159236043259</v>
      </c>
      <c r="BF46" s="44">
        <f t="shared" si="24"/>
        <v>0</v>
      </c>
      <c r="BG46" s="160">
        <f t="shared" si="25"/>
        <v>2.2611049626284285</v>
      </c>
      <c r="BH46" s="160">
        <v>5.2350000000000003</v>
      </c>
      <c r="BI46" s="44">
        <v>2.3152397109042464E-2</v>
      </c>
      <c r="BJ46" s="30">
        <f t="shared" si="26"/>
        <v>4.2472165950625723E-2</v>
      </c>
    </row>
    <row r="47" spans="1:62">
      <c r="A47" s="108">
        <v>2006</v>
      </c>
      <c r="B47" s="112">
        <v>0.15815611468568475</v>
      </c>
      <c r="C47" s="112">
        <v>7.0909999310970306E-2</v>
      </c>
      <c r="D47" s="112">
        <f t="shared" si="3"/>
        <v>4.1476116570979653E-2</v>
      </c>
      <c r="E47" s="114">
        <v>3.3156116373706905E-2</v>
      </c>
      <c r="F47" s="114">
        <v>8.3200001972727478E-3</v>
      </c>
      <c r="G47" s="112">
        <v>1.858999952673912E-2</v>
      </c>
      <c r="H47" s="112">
        <v>1.4879999682307243E-2</v>
      </c>
      <c r="I47" s="112">
        <v>1.2299999594688416E-2</v>
      </c>
      <c r="K47" s="112">
        <v>0.16767999529838562</v>
      </c>
      <c r="L47" s="112">
        <v>7.0909999310970306E-2</v>
      </c>
      <c r="M47" s="112">
        <v>5.1010001450777054E-2</v>
      </c>
      <c r="N47" s="112">
        <v>1.858999952673912E-2</v>
      </c>
      <c r="O47" s="112">
        <v>1.4879999682307243E-2</v>
      </c>
      <c r="P47" s="112">
        <v>1.2299999594688416E-2</v>
      </c>
      <c r="R47" s="38">
        <v>1.2875452834204024</v>
      </c>
      <c r="S47" s="116">
        <f t="shared" si="0"/>
        <v>1.8888888888888888</v>
      </c>
      <c r="U47" s="112">
        <v>0.16516293064199711</v>
      </c>
      <c r="V47" s="112">
        <v>7.1344983806375856E-2</v>
      </c>
      <c r="W47" s="119">
        <v>1.0942024248299357E-2</v>
      </c>
      <c r="X47" s="112">
        <v>4.945337074455225E-2</v>
      </c>
      <c r="Y47" s="112">
        <v>1.79866623456479E-2</v>
      </c>
      <c r="Z47" s="112">
        <v>1.5155549928976809E-2</v>
      </c>
      <c r="AA47" s="112">
        <v>1.1222355306495627E-2</v>
      </c>
      <c r="AC47" s="30">
        <f t="shared" si="4"/>
        <v>0.17917452063551276</v>
      </c>
      <c r="AD47" s="30">
        <f t="shared" si="5"/>
        <v>8.1071227582641958E-2</v>
      </c>
      <c r="AE47" s="122">
        <f t="shared" si="6"/>
        <v>2.066826802456545E-2</v>
      </c>
      <c r="AF47" s="30">
        <f t="shared" si="7"/>
        <v>4.0267125534882216E-2</v>
      </c>
      <c r="AG47" s="30">
        <f t="shared" si="8"/>
        <v>1.79866623456479E-2</v>
      </c>
      <c r="AH47" s="30">
        <f t="shared" si="9"/>
        <v>2.8627149865845084E-2</v>
      </c>
      <c r="AI47" s="30">
        <f t="shared" si="10"/>
        <v>1.1222355306495627E-2</v>
      </c>
      <c r="AJ47" s="30"/>
      <c r="AK47" s="53">
        <f t="shared" si="27"/>
        <v>0.16751645874731871</v>
      </c>
      <c r="AL47" s="112">
        <f t="shared" si="11"/>
        <v>7.5796295716447928E-2</v>
      </c>
      <c r="AM47" s="112">
        <f t="shared" si="12"/>
        <v>1.9323478894406006E-2</v>
      </c>
      <c r="AN47" s="112">
        <f t="shared" si="13"/>
        <v>3.7647128897635496E-2</v>
      </c>
      <c r="AO47" s="112">
        <f t="shared" si="14"/>
        <v>1.6816352962126926E-2</v>
      </c>
      <c r="AP47" s="112">
        <f t="shared" si="15"/>
        <v>2.6764512903653705E-2</v>
      </c>
      <c r="AQ47" s="112">
        <f t="shared" si="16"/>
        <v>1.0492168267454664E-2</v>
      </c>
      <c r="AS47" s="123">
        <f t="shared" si="17"/>
        <v>0.27512515571725815</v>
      </c>
      <c r="AT47" s="38">
        <f t="shared" si="18"/>
        <v>0.15801108684517468</v>
      </c>
      <c r="AY47" s="8">
        <f t="shared" si="19"/>
        <v>0.22473689558124138</v>
      </c>
      <c r="AZ47" s="8">
        <f t="shared" si="20"/>
        <v>0.29942173193660565</v>
      </c>
      <c r="BC47" s="30">
        <f t="shared" si="21"/>
        <v>0.16516293064199711</v>
      </c>
      <c r="BD47" s="30">
        <f t="shared" si="22"/>
        <v>0.15597668543232707</v>
      </c>
      <c r="BE47" s="44">
        <f t="shared" si="23"/>
        <v>0.14552547489437451</v>
      </c>
      <c r="BF47" s="44">
        <f t="shared" si="24"/>
        <v>0</v>
      </c>
      <c r="BG47" s="160">
        <f t="shared" si="25"/>
        <v>1.9135436165729509</v>
      </c>
      <c r="BH47" s="160">
        <v>5.5874999999999897</v>
      </c>
      <c r="BI47" s="44">
        <v>2.9199752499014828E-2</v>
      </c>
      <c r="BJ47" s="30">
        <f t="shared" si="26"/>
        <v>4.1133370547279502E-2</v>
      </c>
    </row>
    <row r="48" spans="1:62">
      <c r="A48" s="108">
        <v>2007</v>
      </c>
      <c r="B48" s="112">
        <v>0.16859842839510925</v>
      </c>
      <c r="C48" s="112">
        <v>7.9499997198581696E-2</v>
      </c>
      <c r="D48" s="112">
        <f t="shared" si="3"/>
        <v>4.6148430582599695E-2</v>
      </c>
      <c r="E48" s="114">
        <v>3.7728430962653811E-2</v>
      </c>
      <c r="F48" s="114">
        <v>8.4199996199458838E-3</v>
      </c>
      <c r="G48" s="112">
        <v>1.4150000177323818E-2</v>
      </c>
      <c r="H48" s="112">
        <v>1.6890000551939011E-2</v>
      </c>
      <c r="I48" s="112">
        <v>1.1909999884665012E-2</v>
      </c>
      <c r="K48" s="112">
        <v>0.17670999467372894</v>
      </c>
      <c r="L48" s="112">
        <v>7.9499997198581696E-2</v>
      </c>
      <c r="M48" s="112">
        <v>5.4280001670122147E-2</v>
      </c>
      <c r="N48" s="112">
        <v>1.4150000177323818E-2</v>
      </c>
      <c r="O48" s="112">
        <v>1.6890000551939011E-2</v>
      </c>
      <c r="P48" s="112">
        <v>1.1909999884665012E-2</v>
      </c>
      <c r="R48" s="38">
        <v>1.2155290024006469</v>
      </c>
      <c r="S48" s="116">
        <f t="shared" si="0"/>
        <v>1.8888888888888888</v>
      </c>
      <c r="U48" s="112">
        <v>0.17468240110603914</v>
      </c>
      <c r="V48" s="112">
        <v>8.0000188672111339E-2</v>
      </c>
      <c r="W48" s="119">
        <v>1.2741006344689816E-2</v>
      </c>
      <c r="X48" s="112">
        <v>5.2631359847929174E-2</v>
      </c>
      <c r="Y48" s="112">
        <v>1.3530858732925359E-2</v>
      </c>
      <c r="Z48" s="112">
        <v>1.7075040391718959E-2</v>
      </c>
      <c r="AA48" s="112">
        <v>1.1444957760483364E-2</v>
      </c>
      <c r="AC48" s="30">
        <f t="shared" si="4"/>
        <v>0.19334631247540851</v>
      </c>
      <c r="AD48" s="30">
        <f t="shared" si="5"/>
        <v>9.132552764516895E-2</v>
      </c>
      <c r="AE48" s="122">
        <f t="shared" si="6"/>
        <v>2.4066345317747428E-2</v>
      </c>
      <c r="AF48" s="30">
        <f t="shared" si="7"/>
        <v>4.4792114263583913E-2</v>
      </c>
      <c r="AG48" s="30">
        <f t="shared" si="8"/>
        <v>1.3530858732925359E-2</v>
      </c>
      <c r="AH48" s="30">
        <f t="shared" si="9"/>
        <v>3.225285407324692E-2</v>
      </c>
      <c r="AI48" s="30">
        <f t="shared" si="10"/>
        <v>1.1444957760483364E-2</v>
      </c>
      <c r="AJ48" s="30"/>
      <c r="AK48" s="53">
        <f t="shared" si="27"/>
        <v>0.17910571421959687</v>
      </c>
      <c r="AL48" s="112">
        <f t="shared" si="11"/>
        <v>8.4599099129185298E-2</v>
      </c>
      <c r="AM48" s="112">
        <f t="shared" si="12"/>
        <v>2.2293779031026726E-2</v>
      </c>
      <c r="AN48" s="112">
        <f t="shared" si="13"/>
        <v>4.1493026238115419E-2</v>
      </c>
      <c r="AO48" s="112">
        <f t="shared" si="14"/>
        <v>1.2534266034545148E-2</v>
      </c>
      <c r="AP48" s="112">
        <f t="shared" si="15"/>
        <v>2.9877324219173048E-2</v>
      </c>
      <c r="AQ48" s="112">
        <f t="shared" si="16"/>
        <v>1.0601998598577925E-2</v>
      </c>
      <c r="AS48" s="123">
        <f t="shared" si="17"/>
        <v>0.29128664865619047</v>
      </c>
      <c r="AT48" s="38">
        <f t="shared" si="18"/>
        <v>0.17068718169444702</v>
      </c>
      <c r="AY48" s="8">
        <f t="shared" si="19"/>
        <v>0.23166779697068679</v>
      </c>
      <c r="AZ48" s="8">
        <f t="shared" si="20"/>
        <v>0.30129743760494715</v>
      </c>
      <c r="BC48" s="30">
        <f t="shared" si="21"/>
        <v>0.17468240110603914</v>
      </c>
      <c r="BD48" s="30">
        <f t="shared" si="22"/>
        <v>0.16684315552169388</v>
      </c>
      <c r="BE48" s="44">
        <f t="shared" si="23"/>
        <v>0.15575861872578897</v>
      </c>
      <c r="BF48" s="44">
        <f t="shared" si="24"/>
        <v>0</v>
      </c>
      <c r="BG48" s="160">
        <f t="shared" si="25"/>
        <v>1.7483430202053358</v>
      </c>
      <c r="BH48" s="160">
        <v>5.5558333333333296</v>
      </c>
      <c r="BI48" s="44">
        <v>3.1777707630169849E-2</v>
      </c>
      <c r="BJ48" s="30">
        <f t="shared" si="26"/>
        <v>4.421136022798329E-2</v>
      </c>
    </row>
    <row r="49" spans="1:62">
      <c r="A49" s="108">
        <v>2008</v>
      </c>
      <c r="B49" s="112">
        <v>0.16712593930932765</v>
      </c>
      <c r="C49" s="112">
        <v>7.7320002019405365E-2</v>
      </c>
      <c r="D49" s="112">
        <f t="shared" si="3"/>
        <v>4.3055938474564605E-2</v>
      </c>
      <c r="E49" s="114">
        <v>3.32159385194171E-2</v>
      </c>
      <c r="F49" s="114">
        <v>9.8399999551475048E-3</v>
      </c>
      <c r="G49" s="112">
        <v>1.2179999612271786E-2</v>
      </c>
      <c r="H49" s="112">
        <v>2.2129999473690987E-2</v>
      </c>
      <c r="I49" s="112">
        <v>1.2439999729394913E-2</v>
      </c>
      <c r="K49" s="112">
        <v>0.18975000083446503</v>
      </c>
      <c r="L49" s="112">
        <v>7.7320002019405365E-2</v>
      </c>
      <c r="M49" s="112">
        <v>6.5679997205734253E-2</v>
      </c>
      <c r="N49" s="112">
        <v>1.2179999612271786E-2</v>
      </c>
      <c r="O49" s="112">
        <v>2.2129999473690987E-2</v>
      </c>
      <c r="P49" s="112">
        <v>1.2439999729394913E-2</v>
      </c>
      <c r="R49" s="38">
        <v>1.6811205625860688</v>
      </c>
      <c r="S49" s="116">
        <f t="shared" si="0"/>
        <v>1.8888888888888888</v>
      </c>
      <c r="U49" s="112">
        <v>0.18910611322521326</v>
      </c>
      <c r="V49" s="112">
        <v>7.9066957756399797E-2</v>
      </c>
      <c r="W49" s="119">
        <v>1.3579194922368516E-2</v>
      </c>
      <c r="X49" s="112">
        <v>6.5664037756252958E-2</v>
      </c>
      <c r="Y49" s="112">
        <v>1.0659142923972197E-2</v>
      </c>
      <c r="Z49" s="112">
        <v>2.1769344796501802E-2</v>
      </c>
      <c r="AA49" s="112">
        <v>1.1946634587268214E-2</v>
      </c>
      <c r="AC49" s="30">
        <f t="shared" si="4"/>
        <v>0.19790944939302027</v>
      </c>
      <c r="AD49" s="30">
        <f t="shared" si="5"/>
        <v>9.1137353242949581E-2</v>
      </c>
      <c r="AE49" s="122">
        <f t="shared" si="6"/>
        <v>2.5649590408918309E-2</v>
      </c>
      <c r="AF49" s="30">
        <f t="shared" si="7"/>
        <v>4.3046445134326865E-2</v>
      </c>
      <c r="AG49" s="30">
        <f t="shared" si="8"/>
        <v>1.0659142923972197E-2</v>
      </c>
      <c r="AH49" s="30">
        <f t="shared" si="9"/>
        <v>4.1119873504503399E-2</v>
      </c>
      <c r="AI49" s="30">
        <f t="shared" si="10"/>
        <v>1.1946634587268214E-2</v>
      </c>
      <c r="AJ49" s="30"/>
      <c r="AK49" s="53">
        <f t="shared" si="27"/>
        <v>0.18086099093523761</v>
      </c>
      <c r="AL49" s="112">
        <f t="shared" si="11"/>
        <v>8.3286533661166215E-2</v>
      </c>
      <c r="AM49" s="112">
        <f t="shared" si="12"/>
        <v>2.3440064901739541E-2</v>
      </c>
      <c r="AN49" s="112">
        <f t="shared" si="13"/>
        <v>3.933830722641718E-2</v>
      </c>
      <c r="AO49" s="112">
        <f t="shared" si="14"/>
        <v>9.7409353502952382E-3</v>
      </c>
      <c r="AP49" s="112">
        <f t="shared" si="15"/>
        <v>3.7577695718749186E-2</v>
      </c>
      <c r="AQ49" s="112">
        <f t="shared" si="16"/>
        <v>1.0917518978609791E-2</v>
      </c>
      <c r="AS49" s="123">
        <f t="shared" si="17"/>
        <v>0.33737380462732208</v>
      </c>
      <c r="AT49" s="38">
        <f t="shared" si="18"/>
        <v>0.18692436281408031</v>
      </c>
      <c r="AY49" s="8">
        <f t="shared" si="19"/>
        <v>0.21750575966103919</v>
      </c>
      <c r="AZ49" s="8">
        <f t="shared" si="20"/>
        <v>0.34723381828514077</v>
      </c>
      <c r="BC49" s="30">
        <f t="shared" si="21"/>
        <v>0.18910611322521326</v>
      </c>
      <c r="BD49" s="30">
        <f t="shared" si="22"/>
        <v>0.16648852060328717</v>
      </c>
      <c r="BE49" s="44">
        <f t="shared" si="23"/>
        <v>0.15688327651400744</v>
      </c>
      <c r="BF49" s="44">
        <f t="shared" si="24"/>
        <v>0</v>
      </c>
      <c r="BG49" s="160">
        <f t="shared" si="25"/>
        <v>2.365304951577059</v>
      </c>
      <c r="BH49" s="160">
        <v>5.6316666666666597</v>
      </c>
      <c r="BI49" s="44">
        <v>2.3809473966186753E-2</v>
      </c>
      <c r="BJ49" s="30">
        <f t="shared" si="26"/>
        <v>5.5824037801105453E-2</v>
      </c>
    </row>
    <row r="50" spans="1:62">
      <c r="A50" s="110">
        <v>2009</v>
      </c>
      <c r="B50" s="112">
        <v>0.16605026508154111</v>
      </c>
      <c r="C50" s="112">
        <v>6.9009996950626373E-2</v>
      </c>
      <c r="D50" s="112">
        <f t="shared" si="3"/>
        <v>5.2860268861369658E-2</v>
      </c>
      <c r="E50" s="114">
        <v>4.155026859774949E-2</v>
      </c>
      <c r="F50" s="114">
        <v>1.1310000263620168E-2</v>
      </c>
      <c r="G50" s="112">
        <v>1.0470000095665455E-2</v>
      </c>
      <c r="H50" s="112">
        <v>2.0309999585151672E-2</v>
      </c>
      <c r="I50" s="112">
        <v>1.3399999588727951E-2</v>
      </c>
      <c r="K50" s="112">
        <v>0.18869000673294067</v>
      </c>
      <c r="L50" s="112">
        <v>6.9009996950626373E-2</v>
      </c>
      <c r="M50" s="112">
        <v>7.5499996542930603E-2</v>
      </c>
      <c r="N50" s="112">
        <v>1.0470000095665455E-2</v>
      </c>
      <c r="O50" s="112">
        <v>2.0309999585151672E-2</v>
      </c>
      <c r="P50" s="112">
        <v>1.3399999588727951E-2</v>
      </c>
      <c r="R50" s="38">
        <v>1.544875603590856</v>
      </c>
      <c r="S50" s="116">
        <f t="shared" si="0"/>
        <v>1.8888888888888888</v>
      </c>
      <c r="U50" s="112">
        <v>0.1904261489892865</v>
      </c>
      <c r="V50" s="112">
        <v>7.2787567478058257E-2</v>
      </c>
      <c r="W50" s="119">
        <v>1.287344387590866E-2</v>
      </c>
      <c r="X50" s="112">
        <v>7.5915756172752466E-2</v>
      </c>
      <c r="Y50" s="112">
        <v>9.1481942939863337E-3</v>
      </c>
      <c r="Z50" s="112">
        <v>1.9787184654899856E-2</v>
      </c>
      <c r="AA50" s="112">
        <v>1.2787444049149733E-2</v>
      </c>
      <c r="AC50" s="30">
        <f t="shared" si="4"/>
        <v>0.19667145089511981</v>
      </c>
      <c r="AD50" s="30">
        <f t="shared" si="5"/>
        <v>8.4230628701088175E-2</v>
      </c>
      <c r="AE50" s="122">
        <f t="shared" si="6"/>
        <v>2.4316505098938578E-2</v>
      </c>
      <c r="AF50" s="30">
        <f t="shared" si="7"/>
        <v>5.3129390613862536E-2</v>
      </c>
      <c r="AG50" s="30">
        <f t="shared" si="8"/>
        <v>9.1481942939863337E-3</v>
      </c>
      <c r="AH50" s="30">
        <f t="shared" si="9"/>
        <v>3.7375793237033057E-2</v>
      </c>
      <c r="AI50" s="30">
        <f t="shared" si="10"/>
        <v>1.2787444049149733E-2</v>
      </c>
      <c r="AJ50" s="30"/>
      <c r="AK50" s="53">
        <f t="shared" si="27"/>
        <v>0.18091468472554792</v>
      </c>
      <c r="AL50" s="112">
        <f t="shared" si="11"/>
        <v>7.7482306487983418E-2</v>
      </c>
      <c r="AM50" s="112">
        <f t="shared" si="12"/>
        <v>2.2368334771413499E-2</v>
      </c>
      <c r="AN50" s="112">
        <f t="shared" si="13"/>
        <v>4.8872812545086755E-2</v>
      </c>
      <c r="AO50" s="112">
        <f t="shared" si="14"/>
        <v>8.415266572610932E-3</v>
      </c>
      <c r="AP50" s="112">
        <f t="shared" si="15"/>
        <v>3.4381349296350207E-2</v>
      </c>
      <c r="AQ50" s="112">
        <f t="shared" si="16"/>
        <v>1.1762949823516623E-2</v>
      </c>
      <c r="AS50" s="123">
        <f t="shared" si="17"/>
        <v>0.31368202174331172</v>
      </c>
      <c r="AT50" s="38">
        <f t="shared" si="18"/>
        <v>0.17151335940026821</v>
      </c>
      <c r="AY50" s="8">
        <f t="shared" si="19"/>
        <v>0.27014287214566374</v>
      </c>
      <c r="AZ50" s="8">
        <f t="shared" si="20"/>
        <v>0.39866245563272684</v>
      </c>
      <c r="BC50" s="30">
        <f t="shared" si="21"/>
        <v>0.1904261489892865</v>
      </c>
      <c r="BD50" s="30">
        <f t="shared" si="22"/>
        <v>0.16763978343039659</v>
      </c>
      <c r="BE50" s="44">
        <f t="shared" si="23"/>
        <v>0.14679711037472618</v>
      </c>
      <c r="BF50" s="44">
        <f t="shared" si="24"/>
        <v>0</v>
      </c>
      <c r="BG50" s="160">
        <f t="shared" si="25"/>
        <v>3.0798792299999156</v>
      </c>
      <c r="BH50" s="160">
        <v>5.3133333333333299</v>
      </c>
      <c r="BI50" s="44">
        <v>1.7251758710465654E-2</v>
      </c>
      <c r="BJ50" s="30">
        <f t="shared" si="26"/>
        <v>6.4605755909132298E-2</v>
      </c>
    </row>
    <row r="51" spans="1:62">
      <c r="A51" s="108">
        <v>2010</v>
      </c>
      <c r="B51" s="112">
        <v>0.179386454241732</v>
      </c>
      <c r="C51" s="112">
        <v>8.1529997289180756E-2</v>
      </c>
      <c r="D51" s="112">
        <f t="shared" si="3"/>
        <v>5.6966455260673392E-2</v>
      </c>
      <c r="E51" s="114">
        <v>4.6316454842137027E-2</v>
      </c>
      <c r="F51" s="114">
        <v>1.0650000418536365E-2</v>
      </c>
      <c r="G51" s="112">
        <v>8.1900004297494888E-3</v>
      </c>
      <c r="H51" s="112">
        <v>1.8340000882744789E-2</v>
      </c>
      <c r="I51" s="112">
        <v>1.4360000379383564E-2</v>
      </c>
      <c r="K51" s="112">
        <v>0.20708000659942627</v>
      </c>
      <c r="L51" s="112">
        <v>8.1529997289180756E-2</v>
      </c>
      <c r="M51" s="112">
        <v>8.466000109910965E-2</v>
      </c>
      <c r="N51" s="112">
        <v>8.1900004297494888E-3</v>
      </c>
      <c r="O51" s="112">
        <v>1.8340000882744789E-2</v>
      </c>
      <c r="P51" s="112">
        <v>1.4360000379383564E-2</v>
      </c>
      <c r="R51" s="38">
        <v>1.597920240934366</v>
      </c>
      <c r="S51" s="116">
        <f t="shared" si="0"/>
        <v>1.8888888888888888</v>
      </c>
      <c r="U51" s="112">
        <v>0.20697067976663855</v>
      </c>
      <c r="V51" s="112">
        <v>8.4971852687010213E-2</v>
      </c>
      <c r="W51" s="119">
        <v>1.4371166934870203E-2</v>
      </c>
      <c r="X51" s="112">
        <v>8.3589986155647306E-2</v>
      </c>
      <c r="Y51" s="112">
        <v>7.421404262557418E-3</v>
      </c>
      <c r="Z51" s="112">
        <v>1.7591188701540802E-2</v>
      </c>
      <c r="AA51" s="112">
        <v>1.3396244601842026E-2</v>
      </c>
      <c r="AC51" s="30">
        <f t="shared" si="4"/>
        <v>0.2080884985440315</v>
      </c>
      <c r="AD51" s="30">
        <f t="shared" si="5"/>
        <v>9.7746223295783724E-2</v>
      </c>
      <c r="AE51" s="122">
        <f t="shared" si="6"/>
        <v>2.7145537543643718E-2</v>
      </c>
      <c r="AF51" s="30">
        <f t="shared" si="7"/>
        <v>5.6296825503160175E-2</v>
      </c>
      <c r="AG51" s="30">
        <f t="shared" si="8"/>
        <v>7.421404262557418E-3</v>
      </c>
      <c r="AH51" s="30">
        <f t="shared" si="9"/>
        <v>3.3227800880688177E-2</v>
      </c>
      <c r="AI51" s="30">
        <f t="shared" si="10"/>
        <v>1.3396244601842026E-2</v>
      </c>
      <c r="AJ51" s="30"/>
      <c r="AK51" s="53">
        <f t="shared" si="27"/>
        <v>0.19174546705181833</v>
      </c>
      <c r="AL51" s="112">
        <f t="shared" si="11"/>
        <v>9.0069347270702163E-2</v>
      </c>
      <c r="AM51" s="112">
        <f t="shared" si="12"/>
        <v>2.5013558226896666E-2</v>
      </c>
      <c r="AN51" s="112">
        <f t="shared" si="13"/>
        <v>5.1875337537475752E-2</v>
      </c>
      <c r="AO51" s="112">
        <f t="shared" si="14"/>
        <v>6.8385357021705671E-3</v>
      </c>
      <c r="AP51" s="112">
        <f t="shared" si="15"/>
        <v>3.0618127592593556E-2</v>
      </c>
      <c r="AQ51" s="112">
        <f t="shared" si="16"/>
        <v>1.2344118948876309E-2</v>
      </c>
      <c r="AS51" s="123">
        <f t="shared" si="17"/>
        <v>0.29013299075516619</v>
      </c>
      <c r="AT51" s="38">
        <f t="shared" si="18"/>
        <v>0.15442938909244958</v>
      </c>
      <c r="AY51" s="8">
        <f t="shared" si="19"/>
        <v>0.27054270609409858</v>
      </c>
      <c r="AZ51" s="8">
        <f t="shared" si="20"/>
        <v>0.40387356436136668</v>
      </c>
      <c r="BC51" s="30">
        <f t="shared" si="21"/>
        <v>0.20697067976663855</v>
      </c>
      <c r="BD51" s="30">
        <f t="shared" si="22"/>
        <v>0.17967751911415139</v>
      </c>
      <c r="BE51" s="44">
        <f t="shared" si="23"/>
        <v>0.15503434352995155</v>
      </c>
      <c r="BF51" s="44">
        <f t="shared" si="24"/>
        <v>0</v>
      </c>
      <c r="BG51" s="160">
        <f t="shared" si="25"/>
        <v>3.472729143363332</v>
      </c>
      <c r="BH51" s="160">
        <v>4.9433333333333298</v>
      </c>
      <c r="BI51" s="44">
        <v>1.423472182614772E-2</v>
      </c>
      <c r="BJ51" s="30">
        <f t="shared" si="26"/>
        <v>7.2939985737110941E-2</v>
      </c>
    </row>
    <row r="52" spans="1:62">
      <c r="A52" s="108">
        <v>2011</v>
      </c>
      <c r="B52" s="112">
        <v>0.17363015073066687</v>
      </c>
      <c r="C52" s="112">
        <v>7.5999997556209564E-2</v>
      </c>
      <c r="D52" s="112">
        <f t="shared" si="3"/>
        <v>5.7280153731760729E-2</v>
      </c>
      <c r="E52" s="114">
        <v>4.6910153815468002E-2</v>
      </c>
      <c r="F52" s="114">
        <v>1.0369999916292727E-2</v>
      </c>
      <c r="G52" s="112">
        <v>8.7000001221895218E-3</v>
      </c>
      <c r="H52" s="112">
        <v>1.817999966442585E-2</v>
      </c>
      <c r="I52" s="112">
        <v>1.34699996560812E-2</v>
      </c>
      <c r="K52" s="112">
        <v>0.20334999263286591</v>
      </c>
      <c r="L52" s="112">
        <v>7.5999997556209564E-2</v>
      </c>
      <c r="M52" s="112">
        <v>8.6989998817443848E-2</v>
      </c>
      <c r="N52" s="112">
        <v>8.7000001221895218E-3</v>
      </c>
      <c r="O52" s="112">
        <v>1.817999966442585E-2</v>
      </c>
      <c r="P52" s="112">
        <v>1.34699996560812E-2</v>
      </c>
      <c r="R52" s="38">
        <v>1.6333350600928256</v>
      </c>
      <c r="S52" s="116">
        <f t="shared" si="0"/>
        <v>1.8888888888888888</v>
      </c>
      <c r="U52" s="112">
        <v>0.20094082440983713</v>
      </c>
      <c r="V52" s="112">
        <v>7.7201000340754306E-2</v>
      </c>
      <c r="W52" s="119">
        <v>1.3708646179336736E-2</v>
      </c>
      <c r="X52" s="112">
        <v>8.564957947037366E-2</v>
      </c>
      <c r="Y52" s="112">
        <v>8.0821365266132081E-3</v>
      </c>
      <c r="Z52" s="112">
        <v>1.7430004874998611E-2</v>
      </c>
      <c r="AA52" s="112">
        <v>1.2578110023990577E-2</v>
      </c>
      <c r="AC52" s="30">
        <f t="shared" si="4"/>
        <v>0.1994295423965407</v>
      </c>
      <c r="AD52" s="30">
        <f t="shared" si="5"/>
        <v>8.9386463611275849E-2</v>
      </c>
      <c r="AE52" s="122">
        <f t="shared" si="6"/>
        <v>2.5894109449858278E-2</v>
      </c>
      <c r="AF52" s="30">
        <f t="shared" si="7"/>
        <v>5.6459489692996995E-2</v>
      </c>
      <c r="AG52" s="30">
        <f t="shared" si="8"/>
        <v>8.0821365266132081E-3</v>
      </c>
      <c r="AH52" s="30">
        <f t="shared" si="9"/>
        <v>3.2923342541664041E-2</v>
      </c>
      <c r="AI52" s="30">
        <f t="shared" si="10"/>
        <v>1.2578110023990577E-2</v>
      </c>
      <c r="AJ52" s="30"/>
      <c r="AK52" s="53">
        <f t="shared" si="27"/>
        <v>0.18413927904807434</v>
      </c>
      <c r="AL52" s="112">
        <f t="shared" si="11"/>
        <v>8.2533203296979427E-2</v>
      </c>
      <c r="AM52" s="112">
        <f t="shared" si="12"/>
        <v>2.3908808035110553E-2</v>
      </c>
      <c r="AN52" s="112">
        <f t="shared" si="13"/>
        <v>5.2130740523982616E-2</v>
      </c>
      <c r="AO52" s="112">
        <f t="shared" si="14"/>
        <v>7.4624791056256221E-3</v>
      </c>
      <c r="AP52" s="112">
        <f t="shared" si="15"/>
        <v>3.0399109814033112E-2</v>
      </c>
      <c r="AQ52" s="112">
        <f t="shared" si="16"/>
        <v>1.1613746307453583E-2</v>
      </c>
      <c r="AS52" s="123">
        <f t="shared" si="17"/>
        <v>0.29492848092972701</v>
      </c>
      <c r="AT52" s="38">
        <f t="shared" si="18"/>
        <v>0.15496428436476017</v>
      </c>
      <c r="AY52" s="8">
        <f t="shared" si="19"/>
        <v>0.2831049453081248</v>
      </c>
      <c r="AZ52" s="8">
        <f t="shared" si="20"/>
        <v>0.42624279920183633</v>
      </c>
      <c r="BC52" s="30">
        <f t="shared" si="21"/>
        <v>0.20094082440983713</v>
      </c>
      <c r="BD52" s="30">
        <f t="shared" si="22"/>
        <v>0.17175073463246049</v>
      </c>
      <c r="BE52" s="44">
        <f t="shared" si="23"/>
        <v>0.14543123432376445</v>
      </c>
      <c r="BF52" s="44">
        <f t="shared" si="24"/>
        <v>0</v>
      </c>
      <c r="BG52" s="160">
        <f t="shared" si="25"/>
        <v>3.8077703418050968</v>
      </c>
      <c r="BH52" s="160">
        <v>4.63916666666666</v>
      </c>
      <c r="BI52" s="44">
        <v>1.218342034899992E-2</v>
      </c>
      <c r="BJ52" s="30">
        <f t="shared" si="26"/>
        <v>7.5279579554080933E-2</v>
      </c>
    </row>
    <row r="53" spans="1:62">
      <c r="A53" s="108">
        <v>2012</v>
      </c>
      <c r="B53" s="112">
        <v>0.18700055899743223</v>
      </c>
      <c r="C53" s="112">
        <v>8.1840001046657562E-2</v>
      </c>
      <c r="D53" s="112">
        <f t="shared" si="3"/>
        <v>6.1440558458606243E-2</v>
      </c>
      <c r="E53" s="114">
        <v>5.2230558876807331E-2</v>
      </c>
      <c r="F53" s="114">
        <v>9.2099995817989111E-3</v>
      </c>
      <c r="G53" s="112">
        <v>9.2900004237890244E-3</v>
      </c>
      <c r="H53" s="112">
        <v>1.9929999485611916E-2</v>
      </c>
      <c r="I53" s="112">
        <v>1.4499999582767487E-2</v>
      </c>
      <c r="K53" s="112">
        <v>0.22008000314235687</v>
      </c>
      <c r="L53" s="112">
        <v>8.1840001046657562E-2</v>
      </c>
      <c r="M53" s="112">
        <v>9.4520002603530884E-2</v>
      </c>
      <c r="N53" s="112">
        <v>9.2900004237890244E-3</v>
      </c>
      <c r="O53" s="112">
        <v>1.9929999485611916E-2</v>
      </c>
      <c r="P53" s="112">
        <v>1.4499999582767487E-2</v>
      </c>
      <c r="R53" s="115">
        <v>1.8</v>
      </c>
      <c r="S53" s="116">
        <f>S54</f>
        <v>1.8888888888888888</v>
      </c>
      <c r="U53" s="112">
        <v>0.21279789805750549</v>
      </c>
      <c r="V53" s="112">
        <v>7.9997150612596157E-2</v>
      </c>
      <c r="W53" s="119">
        <v>1.5196026833397738E-2</v>
      </c>
      <c r="X53" s="112">
        <v>9.1168899632182193E-2</v>
      </c>
      <c r="Y53" s="112">
        <v>8.1072736833987819E-3</v>
      </c>
      <c r="Z53" s="112">
        <v>1.9505415397408521E-2</v>
      </c>
      <c r="AA53" s="112">
        <v>1.4019162005727559E-2</v>
      </c>
      <c r="AC53" s="30">
        <f t="shared" si="4"/>
        <v>0.2072174499585262</v>
      </c>
      <c r="AD53" s="30">
        <f t="shared" si="5"/>
        <v>9.3504730020060808E-2</v>
      </c>
      <c r="AE53" s="122">
        <f t="shared" si="6"/>
        <v>2.8703606240862392E-2</v>
      </c>
      <c r="AF53" s="30">
        <f t="shared" si="7"/>
        <v>5.4742721832011842E-2</v>
      </c>
      <c r="AG53" s="30">
        <f t="shared" si="8"/>
        <v>8.1072736833987819E-3</v>
      </c>
      <c r="AH53" s="30">
        <f t="shared" si="9"/>
        <v>3.6843562417327204E-2</v>
      </c>
      <c r="AI53" s="30">
        <f t="shared" si="10"/>
        <v>1.4019162005727559E-2</v>
      </c>
      <c r="AJ53" s="30"/>
      <c r="AK53" s="53">
        <f t="shared" si="27"/>
        <v>0.18966626846939716</v>
      </c>
      <c r="AL53" s="112">
        <f t="shared" si="11"/>
        <v>8.5584940991663042E-2</v>
      </c>
      <c r="AM53" s="112">
        <f t="shared" si="12"/>
        <v>2.6272429703236327E-2</v>
      </c>
      <c r="AN53" s="112">
        <f t="shared" si="13"/>
        <v>5.0106049359327491E-2</v>
      </c>
      <c r="AO53" s="112">
        <f t="shared" si="14"/>
        <v>7.420592943780324E-3</v>
      </c>
      <c r="AP53" s="112">
        <f t="shared" si="15"/>
        <v>3.3722936954452394E-2</v>
      </c>
      <c r="AQ53" s="112">
        <f t="shared" si="16"/>
        <v>1.2831748220173914E-2</v>
      </c>
      <c r="AS53" s="123">
        <f t="shared" si="17"/>
        <v>0.31632069920418682</v>
      </c>
      <c r="AT53" s="38">
        <f t="shared" si="18"/>
        <v>0.16307229792950639</v>
      </c>
      <c r="AY53" s="8">
        <f t="shared" si="19"/>
        <v>0.26418007674048877</v>
      </c>
      <c r="AZ53" s="8">
        <f t="shared" si="20"/>
        <v>0.42842951206005403</v>
      </c>
      <c r="BC53" s="30">
        <f t="shared" si="21"/>
        <v>0.21279789805750549</v>
      </c>
      <c r="BD53" s="30">
        <f t="shared" si="22"/>
        <v>0.17637172025733514</v>
      </c>
      <c r="BE53" s="44">
        <f t="shared" si="23"/>
        <v>0.15582270909234205</v>
      </c>
      <c r="BF53" s="44">
        <f t="shared" si="24"/>
        <v>0</v>
      </c>
      <c r="BG53" s="160">
        <f t="shared" si="25"/>
        <v>3.2804934291314893</v>
      </c>
      <c r="BH53" s="160">
        <v>3.6733333333333298</v>
      </c>
      <c r="BI53" s="44">
        <v>1.1197502487623774E-2</v>
      </c>
      <c r="BJ53" s="30">
        <f t="shared" si="26"/>
        <v>8.1958900050383282E-2</v>
      </c>
    </row>
    <row r="54" spans="1:62">
      <c r="A54" s="108">
        <v>2013</v>
      </c>
      <c r="F54" s="117">
        <f>F53</f>
        <v>9.2099995817989111E-3</v>
      </c>
      <c r="R54" s="115">
        <v>1.8</v>
      </c>
      <c r="S54" s="112">
        <f>3.4/1.8</f>
        <v>1.8888888888888888</v>
      </c>
      <c r="U54" s="112">
        <v>0.19949005596162539</v>
      </c>
      <c r="V54" s="112">
        <v>7.5444517567672953E-2</v>
      </c>
      <c r="W54" s="119">
        <v>1.4959213257302408E-2</v>
      </c>
      <c r="X54" s="112">
        <v>8.6601602078865539E-2</v>
      </c>
      <c r="Y54" s="112">
        <v>8.468771404885932E-3</v>
      </c>
      <c r="Z54" s="112">
        <v>1.7798293016396398E-2</v>
      </c>
      <c r="AA54" s="112">
        <v>1.1176876182661161E-2</v>
      </c>
      <c r="AC54" s="30">
        <f t="shared" si="4"/>
        <v>0.1942115758284069</v>
      </c>
      <c r="AD54" s="30">
        <f t="shared" si="5"/>
        <v>8.8741596018608426E-2</v>
      </c>
      <c r="AE54" s="122">
        <f t="shared" si="6"/>
        <v>2.8256291708237881E-2</v>
      </c>
      <c r="AF54" s="30">
        <f t="shared" si="7"/>
        <v>5.2205334302391479E-2</v>
      </c>
      <c r="AG54" s="30">
        <f t="shared" si="8"/>
        <v>8.468771404885932E-3</v>
      </c>
      <c r="AH54" s="30">
        <f t="shared" si="9"/>
        <v>3.361899791985986E-2</v>
      </c>
      <c r="AI54" s="30">
        <f t="shared" si="10"/>
        <v>1.1176876182661161E-2</v>
      </c>
      <c r="AJ54" s="30"/>
      <c r="AK54" s="53">
        <f t="shared" si="27"/>
        <v>0.17860944265920484</v>
      </c>
      <c r="AL54" s="112">
        <f t="shared" si="11"/>
        <v>8.161247308747499E-2</v>
      </c>
      <c r="AM54" s="112">
        <f t="shared" si="12"/>
        <v>2.5986301239238955E-2</v>
      </c>
      <c r="AN54" s="112">
        <f t="shared" si="13"/>
        <v>4.8011379464970895E-2</v>
      </c>
      <c r="AO54" s="112">
        <f t="shared" si="14"/>
        <v>7.7884262777998779E-3</v>
      </c>
      <c r="AP54" s="112">
        <f t="shared" si="15"/>
        <v>3.0918190409682304E-2</v>
      </c>
      <c r="AQ54" s="112">
        <f t="shared" si="16"/>
        <v>1.027897341927678E-2</v>
      </c>
      <c r="AS54" s="123">
        <f t="shared" si="17"/>
        <v>0.31859733058737377</v>
      </c>
      <c r="AT54" s="38">
        <f t="shared" si="18"/>
        <v>0.16420621126097712</v>
      </c>
      <c r="AY54" s="8">
        <f t="shared" si="19"/>
        <v>0.2688065017736988</v>
      </c>
      <c r="AZ54" s="8">
        <f t="shared" si="20"/>
        <v>0.43411488187423503</v>
      </c>
      <c r="BC54" s="30">
        <f t="shared" si="21"/>
        <v>0.19949005596162539</v>
      </c>
      <c r="BD54" s="30">
        <f t="shared" si="22"/>
        <v>0.16509378818515136</v>
      </c>
      <c r="BE54" s="44">
        <f t="shared" si="23"/>
        <v>0.13961967871282197</v>
      </c>
      <c r="BF54" s="44">
        <f t="shared" si="24"/>
        <v>0</v>
      </c>
      <c r="BG54" s="160">
        <f t="shared" si="25"/>
        <v>4.4170200086171558</v>
      </c>
      <c r="BH54" s="160">
        <v>4.2350000000000003</v>
      </c>
      <c r="BI54" s="44">
        <v>9.5879121936009951E-3</v>
      </c>
      <c r="BJ54" s="30">
        <f t="shared" si="26"/>
        <v>7.7391602497066628E-2</v>
      </c>
    </row>
    <row r="55" spans="1:62">
      <c r="A55" s="108">
        <v>2014</v>
      </c>
      <c r="F55" s="117">
        <f t="shared" ref="F55:F60" si="28">F54</f>
        <v>9.2099995817989111E-3</v>
      </c>
      <c r="R55" s="115">
        <v>1.8</v>
      </c>
      <c r="S55" s="116">
        <f>S54</f>
        <v>1.8888888888888888</v>
      </c>
      <c r="U55" s="112">
        <v>0.20054356247757571</v>
      </c>
      <c r="V55" s="112">
        <v>8.0100445893138583E-2</v>
      </c>
      <c r="W55" s="119">
        <v>1.6495853766643892E-2</v>
      </c>
      <c r="X55" s="112">
        <v>8.1716495539551362E-2</v>
      </c>
      <c r="Y55" s="112">
        <v>8.8760003995417176E-3</v>
      </c>
      <c r="Z55" s="112">
        <v>1.8786205901342466E-2</v>
      </c>
      <c r="AA55" s="112">
        <v>1.1064422148873727E-2</v>
      </c>
      <c r="AC55" s="30">
        <f t="shared" si="4"/>
        <v>0.19968029138387913</v>
      </c>
      <c r="AD55" s="30">
        <f t="shared" si="5"/>
        <v>9.4763427019044263E-2</v>
      </c>
      <c r="AE55" s="122">
        <f t="shared" si="6"/>
        <v>3.1158834892549572E-2</v>
      </c>
      <c r="AF55" s="30">
        <f t="shared" si="7"/>
        <v>4.9491386224994716E-2</v>
      </c>
      <c r="AG55" s="30">
        <f t="shared" si="8"/>
        <v>8.8760003995417176E-3</v>
      </c>
      <c r="AH55" s="30">
        <f t="shared" si="9"/>
        <v>3.5485055591424661E-2</v>
      </c>
      <c r="AI55" s="30">
        <f t="shared" si="10"/>
        <v>1.1064422148873727E-2</v>
      </c>
      <c r="AJ55" s="30"/>
      <c r="AK55" s="53">
        <f t="shared" si="27"/>
        <v>0.18250885580897708</v>
      </c>
      <c r="AL55" s="112">
        <f t="shared" si="11"/>
        <v>8.6614279846646769E-2</v>
      </c>
      <c r="AM55" s="112">
        <f t="shared" si="12"/>
        <v>2.8479341977959306E-2</v>
      </c>
      <c r="AN55" s="112">
        <f t="shared" si="13"/>
        <v>4.5235392084635104E-2</v>
      </c>
      <c r="AO55" s="112">
        <f t="shared" si="14"/>
        <v>8.1127119048823998E-3</v>
      </c>
      <c r="AP55" s="112">
        <f t="shared" si="15"/>
        <v>3.2433530867892739E-2</v>
      </c>
      <c r="AQ55" s="112">
        <f t="shared" si="16"/>
        <v>1.0112941104920068E-2</v>
      </c>
      <c r="AS55" s="123">
        <f t="shared" si="17"/>
        <v>0.33375297092217004</v>
      </c>
      <c r="AT55" s="38">
        <f t="shared" si="18"/>
        <v>0.1759321477692983</v>
      </c>
      <c r="AY55" s="8">
        <f t="shared" si="19"/>
        <v>0.24785313503899631</v>
      </c>
      <c r="AZ55" s="8">
        <f t="shared" si="20"/>
        <v>0.40747503699446197</v>
      </c>
      <c r="BC55" s="30">
        <f t="shared" si="21"/>
        <v>0.20054356247757571</v>
      </c>
      <c r="BD55" s="30">
        <f t="shared" si="22"/>
        <v>0.16831845316301908</v>
      </c>
      <c r="BE55" s="44">
        <f t="shared" si="23"/>
        <v>0.14319392043092827</v>
      </c>
      <c r="BF55" s="44">
        <f t="shared" si="24"/>
        <v>0</v>
      </c>
      <c r="BG55" s="160">
        <f t="shared" si="25"/>
        <v>4.7837431424095893</v>
      </c>
      <c r="BH55" s="160">
        <v>4.1624999999999996</v>
      </c>
      <c r="BI55" s="44">
        <v>8.7013451100623525E-3</v>
      </c>
      <c r="BJ55" s="30">
        <f t="shared" si="26"/>
        <v>7.2506495957752451E-2</v>
      </c>
    </row>
    <row r="56" spans="1:62">
      <c r="A56" s="108">
        <v>2015</v>
      </c>
      <c r="F56" s="117">
        <f t="shared" si="28"/>
        <v>9.2099995817989111E-3</v>
      </c>
      <c r="R56" s="115">
        <v>1.8</v>
      </c>
      <c r="S56" s="116">
        <f t="shared" ref="S56:S57" si="29">S55</f>
        <v>1.8888888888888888</v>
      </c>
      <c r="U56" s="112">
        <v>0.19942926549121198</v>
      </c>
      <c r="V56" s="112">
        <v>7.7834142143690457E-2</v>
      </c>
      <c r="W56" s="119">
        <v>1.6124401491926239E-2</v>
      </c>
      <c r="X56" s="112">
        <v>8.2145707477306998E-2</v>
      </c>
      <c r="Y56" s="112">
        <v>9.2183117404839154E-3</v>
      </c>
      <c r="Z56" s="112">
        <v>1.9471481993489841E-2</v>
      </c>
      <c r="AA56" s="112">
        <v>1.0759619943786524E-2</v>
      </c>
      <c r="AC56" s="30">
        <f t="shared" si="4"/>
        <v>0.19865417844334621</v>
      </c>
      <c r="AD56" s="30">
        <f t="shared" si="5"/>
        <v>9.2166943469847107E-2</v>
      </c>
      <c r="AE56" s="122">
        <f t="shared" si="6"/>
        <v>3.0457202818082896E-2</v>
      </c>
      <c r="AF56" s="30">
        <f t="shared" si="7"/>
        <v>4.9729837301525623E-2</v>
      </c>
      <c r="AG56" s="30">
        <f t="shared" si="8"/>
        <v>9.2183117404839154E-3</v>
      </c>
      <c r="AH56" s="30">
        <f t="shared" si="9"/>
        <v>3.6779465987703035E-2</v>
      </c>
      <c r="AI56" s="30">
        <f t="shared" si="10"/>
        <v>1.0759619943786524E-2</v>
      </c>
      <c r="AJ56" s="30"/>
      <c r="AK56" s="53">
        <f t="shared" si="27"/>
        <v>0.18143220600237903</v>
      </c>
      <c r="AL56" s="112">
        <f t="shared" si="11"/>
        <v>8.4176693413976461E-2</v>
      </c>
      <c r="AM56" s="112">
        <f t="shared" si="12"/>
        <v>2.7816769520015817E-2</v>
      </c>
      <c r="AN56" s="112">
        <f t="shared" si="13"/>
        <v>4.5418597063783012E-2</v>
      </c>
      <c r="AO56" s="112">
        <f t="shared" si="14"/>
        <v>8.419146517829745E-3</v>
      </c>
      <c r="AP56" s="112">
        <f t="shared" si="15"/>
        <v>3.3590935272682844E-2</v>
      </c>
      <c r="AQ56" s="112">
        <f t="shared" si="16"/>
        <v>9.8268337341069836E-3</v>
      </c>
      <c r="AS56" s="123">
        <f t="shared" si="17"/>
        <v>0.33846088379641626</v>
      </c>
      <c r="AT56" s="38">
        <f t="shared" si="18"/>
        <v>0.17848876591778171</v>
      </c>
      <c r="AY56" s="8">
        <f t="shared" si="19"/>
        <v>0.25033370901739166</v>
      </c>
      <c r="AZ56" s="8">
        <f t="shared" si="20"/>
        <v>0.41190397645488402</v>
      </c>
      <c r="BC56" s="30">
        <f t="shared" si="21"/>
        <v>0.19942926549121198</v>
      </c>
      <c r="BD56" s="30">
        <f t="shared" si="22"/>
        <v>0.16701339531543063</v>
      </c>
      <c r="BE56" s="44">
        <f t="shared" si="23"/>
        <v>0.14245133077469924</v>
      </c>
      <c r="BF56" s="44">
        <f t="shared" si="24"/>
        <v>0</v>
      </c>
      <c r="BG56" s="160">
        <f t="shared" si="25"/>
        <v>4.570544215499373</v>
      </c>
      <c r="BH56" s="160">
        <v>3.8866666666666601</v>
      </c>
      <c r="BI56" s="44">
        <v>8.5037284039095693E-3</v>
      </c>
      <c r="BJ56" s="30">
        <f t="shared" si="26"/>
        <v>7.2935707895508087E-2</v>
      </c>
    </row>
    <row r="57" spans="1:62">
      <c r="A57" s="108">
        <v>2016</v>
      </c>
      <c r="F57" s="117">
        <f t="shared" si="28"/>
        <v>9.2099995817989111E-3</v>
      </c>
      <c r="R57" s="115">
        <v>1.8</v>
      </c>
      <c r="S57" s="116">
        <f t="shared" si="29"/>
        <v>1.8888888888888888</v>
      </c>
      <c r="U57" s="112">
        <v>0.19610738356232638</v>
      </c>
      <c r="V57" s="112">
        <v>7.4877076389213912E-2</v>
      </c>
      <c r="W57" s="119">
        <v>1.5722474717374441E-2</v>
      </c>
      <c r="X57" s="112">
        <v>8.2236028144998724E-2</v>
      </c>
      <c r="Y57" s="112">
        <v>9.5935057964107555E-3</v>
      </c>
      <c r="Z57" s="112">
        <v>1.9689115866939194E-2</v>
      </c>
      <c r="AA57" s="112">
        <v>9.7116573035102294E-3</v>
      </c>
      <c r="AC57" s="30">
        <f t="shared" si="4"/>
        <v>0.1951283402145961</v>
      </c>
      <c r="AD57" s="30">
        <f t="shared" si="5"/>
        <v>8.8852609471324534E-2</v>
      </c>
      <c r="AE57" s="122">
        <f t="shared" si="6"/>
        <v>2.9698007799485057E-2</v>
      </c>
      <c r="AF57" s="30">
        <f t="shared" si="7"/>
        <v>4.9780015450243249E-2</v>
      </c>
      <c r="AG57" s="30">
        <f t="shared" si="8"/>
        <v>9.5935057964107555E-3</v>
      </c>
      <c r="AH57" s="30">
        <f t="shared" si="9"/>
        <v>3.7190552193107365E-2</v>
      </c>
      <c r="AI57" s="30">
        <f t="shared" si="10"/>
        <v>9.7116573035102294E-3</v>
      </c>
      <c r="AJ57" s="30"/>
      <c r="AK57" s="53">
        <f t="shared" si="27"/>
        <v>0.17829205914066676</v>
      </c>
      <c r="AL57" s="112">
        <f t="shared" si="11"/>
        <v>8.1186129525017886E-2</v>
      </c>
      <c r="AM57" s="112">
        <f t="shared" si="12"/>
        <v>2.7135571168814241E-2</v>
      </c>
      <c r="AN57" s="112">
        <f t="shared" si="13"/>
        <v>4.5484840638306059E-2</v>
      </c>
      <c r="AO57" s="112">
        <f t="shared" si="14"/>
        <v>8.7657482298004463E-3</v>
      </c>
      <c r="AP57" s="112">
        <f t="shared" si="15"/>
        <v>3.3981635490750464E-2</v>
      </c>
      <c r="AQ57" s="112">
        <f t="shared" si="16"/>
        <v>8.8737052567918681E-3</v>
      </c>
      <c r="AS57" s="123">
        <f t="shared" si="17"/>
        <v>0.34279264569682921</v>
      </c>
      <c r="AT57" s="38">
        <f t="shared" si="18"/>
        <v>0.18057244934410746</v>
      </c>
      <c r="AY57" s="8">
        <f t="shared" si="19"/>
        <v>0.25511422582438159</v>
      </c>
      <c r="AZ57" s="8">
        <f t="shared" si="20"/>
        <v>0.41934182513256912</v>
      </c>
      <c r="BC57" s="30">
        <f t="shared" si="21"/>
        <v>0.19610738356232638</v>
      </c>
      <c r="BD57" s="30">
        <f t="shared" si="22"/>
        <v>0.16365137086757089</v>
      </c>
      <c r="BE57" s="44">
        <f t="shared" si="23"/>
        <v>0.13879536533301104</v>
      </c>
      <c r="BF57" s="44">
        <f t="shared" si="24"/>
        <v>0</v>
      </c>
      <c r="BG57" s="160">
        <f t="shared" si="25"/>
        <v>4.6471923469295495</v>
      </c>
      <c r="BH57" s="160">
        <v>3.6658333333333299</v>
      </c>
      <c r="BI57" s="44">
        <v>7.8882754568043341E-3</v>
      </c>
      <c r="BJ57" s="30">
        <f t="shared" si="26"/>
        <v>7.3026028563199813E-2</v>
      </c>
    </row>
    <row r="58" spans="1:62">
      <c r="A58" s="108">
        <v>2017</v>
      </c>
      <c r="F58" s="117">
        <f t="shared" si="28"/>
        <v>9.2099995817989111E-3</v>
      </c>
      <c r="W58" s="120"/>
      <c r="AK58" s="30"/>
      <c r="AY58" s="30"/>
      <c r="AZ58" s="30"/>
      <c r="BG58" s="160">
        <f t="shared" si="25"/>
        <v>4.4139367481134553</v>
      </c>
      <c r="BH58" s="160">
        <v>3.7433333333333301</v>
      </c>
      <c r="BI58" s="44">
        <v>8.4807135827971586E-3</v>
      </c>
      <c r="BJ58" s="30"/>
    </row>
    <row r="59" spans="1:62" ht="17" thickBot="1">
      <c r="A59" s="111">
        <v>2018</v>
      </c>
      <c r="F59" s="117">
        <f t="shared" si="28"/>
        <v>9.2099995817989111E-3</v>
      </c>
      <c r="AK59" s="30"/>
      <c r="BG59" s="160">
        <f t="shared" si="25"/>
        <v>4.5885940330135373</v>
      </c>
      <c r="BH59" s="160">
        <v>3.93</v>
      </c>
      <c r="BI59" s="44">
        <v>8.5647149687351869E-3</v>
      </c>
      <c r="BJ59" s="30"/>
    </row>
    <row r="60" spans="1:62" ht="17" thickTop="1">
      <c r="F60" s="117">
        <f t="shared" si="28"/>
        <v>9.2099995817989111E-3</v>
      </c>
      <c r="S60" t="s">
        <v>303</v>
      </c>
      <c r="W60" t="s">
        <v>301</v>
      </c>
      <c r="AM60" t="s">
        <v>309</v>
      </c>
      <c r="AP60">
        <f>14-8.9</f>
        <v>5.0999999999999996</v>
      </c>
      <c r="AQ60" t="s">
        <v>311</v>
      </c>
      <c r="BH60" s="160">
        <v>3.4580000000000002</v>
      </c>
    </row>
    <row r="61" spans="1:62">
      <c r="R61" t="s">
        <v>437</v>
      </c>
      <c r="AM61" t="s">
        <v>310</v>
      </c>
      <c r="AP61">
        <f>3.4-1.8</f>
        <v>1.5999999999999999</v>
      </c>
      <c r="AQ61" t="s">
        <v>311</v>
      </c>
    </row>
  </sheetData>
  <pageMargins left="0.75" right="0.75" top="1" bottom="1" header="0.5" footer="0.5"/>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1"/>
  <sheetViews>
    <sheetView topLeftCell="O1" workbookViewId="0">
      <pane ySplit="2" topLeftCell="A3" activePane="bottomLeft" state="frozen"/>
      <selection pane="bottomLeft" activeCell="AC29" sqref="AC29"/>
    </sheetView>
  </sheetViews>
  <sheetFormatPr baseColWidth="10" defaultRowHeight="16"/>
  <cols>
    <col min="20" max="20" width="10.7109375" customWidth="1"/>
    <col min="31" max="31" width="13.42578125" customWidth="1"/>
    <col min="32" max="32" width="12.28515625" customWidth="1"/>
  </cols>
  <sheetData>
    <row r="1" spans="1:37" ht="49" customHeight="1">
      <c r="A1" s="171" t="s">
        <v>391</v>
      </c>
      <c r="B1" s="171"/>
      <c r="C1" s="150"/>
      <c r="D1" s="172" t="s">
        <v>390</v>
      </c>
      <c r="E1" s="172"/>
      <c r="F1" s="172"/>
      <c r="G1" s="172"/>
      <c r="J1" s="171" t="s">
        <v>389</v>
      </c>
      <c r="K1" s="171"/>
      <c r="L1" s="171"/>
      <c r="M1" s="171"/>
      <c r="N1" s="171"/>
      <c r="O1" s="171"/>
      <c r="P1" s="171"/>
      <c r="Q1" s="171"/>
      <c r="R1" s="171"/>
      <c r="S1" s="171"/>
      <c r="T1" s="161"/>
      <c r="U1" s="153"/>
      <c r="W1" t="s">
        <v>392</v>
      </c>
      <c r="AC1" t="s">
        <v>416</v>
      </c>
    </row>
    <row r="2" spans="1:37" ht="68">
      <c r="A2" s="152" t="s">
        <v>388</v>
      </c>
      <c r="B2" s="151" t="s">
        <v>386</v>
      </c>
      <c r="C2" s="150"/>
      <c r="D2" s="150" t="s">
        <v>387</v>
      </c>
      <c r="E2" s="148" t="s">
        <v>386</v>
      </c>
      <c r="F2" s="149" t="s">
        <v>385</v>
      </c>
      <c r="G2" s="148" t="s">
        <v>384</v>
      </c>
      <c r="J2" s="147"/>
      <c r="K2" s="145" t="s">
        <v>383</v>
      </c>
      <c r="L2" s="146" t="s">
        <v>382</v>
      </c>
      <c r="M2" s="145" t="s">
        <v>381</v>
      </c>
      <c r="N2" s="145" t="s">
        <v>380</v>
      </c>
      <c r="O2" s="146" t="s">
        <v>379</v>
      </c>
      <c r="P2" s="145" t="s">
        <v>378</v>
      </c>
      <c r="Q2" s="146" t="s">
        <v>400</v>
      </c>
      <c r="R2" s="145" t="s">
        <v>401</v>
      </c>
      <c r="S2" s="145" t="s">
        <v>434</v>
      </c>
      <c r="T2" s="145" t="s">
        <v>435</v>
      </c>
      <c r="U2" s="145" t="s">
        <v>419</v>
      </c>
      <c r="V2" s="12" t="s">
        <v>396</v>
      </c>
      <c r="X2" t="s">
        <v>395</v>
      </c>
      <c r="Y2" t="s">
        <v>394</v>
      </c>
      <c r="Z2" t="s">
        <v>418</v>
      </c>
      <c r="AA2" t="s">
        <v>393</v>
      </c>
      <c r="AC2" s="67" t="s">
        <v>409</v>
      </c>
      <c r="AD2" s="67" t="s">
        <v>410</v>
      </c>
      <c r="AE2" s="67" t="s">
        <v>411</v>
      </c>
      <c r="AF2" s="67" t="s">
        <v>417</v>
      </c>
      <c r="AH2" s="67" t="s">
        <v>412</v>
      </c>
      <c r="AI2" s="67" t="s">
        <v>413</v>
      </c>
      <c r="AJ2" s="67" t="s">
        <v>414</v>
      </c>
      <c r="AK2" s="67" t="s">
        <v>415</v>
      </c>
    </row>
    <row r="3" spans="1:37">
      <c r="A3" s="152"/>
      <c r="B3" s="151"/>
      <c r="C3" s="150"/>
      <c r="D3" s="150"/>
      <c r="E3" s="148"/>
      <c r="F3" s="149"/>
      <c r="G3" s="148"/>
      <c r="J3" s="147">
        <v>1995</v>
      </c>
      <c r="K3" s="145"/>
      <c r="L3" s="146"/>
      <c r="M3" s="145"/>
      <c r="N3" s="145"/>
      <c r="O3" s="146"/>
      <c r="P3" s="145"/>
      <c r="Q3" s="146"/>
      <c r="R3" s="145"/>
      <c r="S3" s="146">
        <v>3.8998705716647389E-2</v>
      </c>
      <c r="T3" s="146">
        <f>S3*'DataFig2-extra'!R36</f>
        <v>3.8998705716647389E-2</v>
      </c>
      <c r="U3" s="44">
        <f>AAArate!D14/100</f>
        <v>6.5799999999999997E-2</v>
      </c>
      <c r="V3" s="44">
        <f>AAArate!C14/100</f>
        <v>7.5899999999999995E-2</v>
      </c>
      <c r="W3">
        <v>1995</v>
      </c>
      <c r="X3" s="44">
        <v>3.56E-2</v>
      </c>
      <c r="Y3" s="44">
        <v>3.4799999999999998E-2</v>
      </c>
      <c r="Z3" s="44">
        <v>3.15E-2</v>
      </c>
      <c r="AA3" s="30"/>
      <c r="AJ3" s="112">
        <f>DataFig2!B85</f>
        <v>0.11946863744584499</v>
      </c>
      <c r="AK3" s="112">
        <f>DataFig2!E85</f>
        <v>0.12745397695124655</v>
      </c>
    </row>
    <row r="4" spans="1:37">
      <c r="A4" s="144" t="s">
        <v>188</v>
      </c>
      <c r="B4" s="140">
        <v>5.8424400000000001E-2</v>
      </c>
      <c r="D4" s="143" t="s">
        <v>377</v>
      </c>
      <c r="E4" s="142">
        <v>3.759898929305585E-2</v>
      </c>
      <c r="F4" s="142">
        <v>9.4422759745527926E-2</v>
      </c>
      <c r="G4" s="142">
        <v>3.0145361774658846E-2</v>
      </c>
      <c r="J4" s="141">
        <v>1996</v>
      </c>
      <c r="K4" s="140">
        <v>4.5519089999999998E-2</v>
      </c>
      <c r="L4" s="140">
        <v>4.3465719999999999E-2</v>
      </c>
      <c r="M4" s="140">
        <v>4.2948760000000002E-2</v>
      </c>
      <c r="N4" s="140">
        <v>4.2487030000000002E-2</v>
      </c>
      <c r="O4" s="140">
        <v>4.3708980000000001E-2</v>
      </c>
      <c r="P4" s="140">
        <v>4.3124410000000002E-2</v>
      </c>
      <c r="Q4" s="140">
        <v>4.7318800000000001E-2</v>
      </c>
      <c r="R4" s="140">
        <v>4.5979630000000001E-2</v>
      </c>
      <c r="S4" s="146">
        <v>3.9991809782977165E-2</v>
      </c>
      <c r="T4" s="146">
        <f>S4*'DataFig2-extra'!R37</f>
        <v>4.674827471771973E-2</v>
      </c>
      <c r="U4" s="44">
        <f>AAArate!D26/100</f>
        <v>6.438333333333332E-2</v>
      </c>
      <c r="V4" s="44">
        <f>AAArate!C26/100</f>
        <v>7.3700000000000002E-2</v>
      </c>
      <c r="AA4" s="30">
        <f>S4</f>
        <v>3.9991809782977165E-2</v>
      </c>
      <c r="AJ4" s="112">
        <f>DataFig2!B86</f>
        <v>0.1271937686284027</v>
      </c>
      <c r="AK4" s="112">
        <f>DataFig2!E86</f>
        <v>0.13184794457774543</v>
      </c>
    </row>
    <row r="5" spans="1:37">
      <c r="A5" s="144" t="s">
        <v>189</v>
      </c>
      <c r="B5" s="140">
        <v>5.1424999999999998E-2</v>
      </c>
      <c r="D5" s="143" t="s">
        <v>376</v>
      </c>
      <c r="E5" s="142">
        <v>3.3303603999036785E-2</v>
      </c>
      <c r="F5" s="142">
        <v>8.6010505057050102E-2</v>
      </c>
      <c r="G5" s="142">
        <v>2.6096249381437321E-2</v>
      </c>
      <c r="J5" s="141">
        <v>1997</v>
      </c>
      <c r="K5" s="140">
        <v>4.2606140000000001E-2</v>
      </c>
      <c r="L5" s="140">
        <v>4.3597629999999998E-2</v>
      </c>
      <c r="M5" s="140">
        <v>4.1515080000000003E-2</v>
      </c>
      <c r="N5" s="140">
        <v>4.1035250000000002E-2</v>
      </c>
      <c r="O5" s="140">
        <v>4.276286E-2</v>
      </c>
      <c r="P5" s="140">
        <v>4.09927E-2</v>
      </c>
      <c r="Q5" s="140">
        <v>4.319274E-2</v>
      </c>
      <c r="R5" s="140">
        <v>4.3464910000000002E-2</v>
      </c>
      <c r="S5" s="146">
        <v>4.0016720658054665E-2</v>
      </c>
      <c r="T5" s="146">
        <f>S5*'DataFig2-extra'!R38</f>
        <v>4.4548403864106995E-2</v>
      </c>
      <c r="U5" s="44">
        <f>AAArate!D38/100</f>
        <v>6.3524999999999998E-2</v>
      </c>
      <c r="V5" s="44">
        <f>AAArate!C38/100</f>
        <v>7.2616666666666677E-2</v>
      </c>
      <c r="X5" s="44"/>
      <c r="Y5" s="44"/>
      <c r="Z5" s="44"/>
      <c r="AA5" s="30">
        <f>S5</f>
        <v>4.0016720658054665E-2</v>
      </c>
      <c r="AJ5" s="112">
        <f>DataFig2!B87</f>
        <v>0.13558760029271408</v>
      </c>
      <c r="AK5" s="112">
        <f>DataFig2!E87</f>
        <v>0.14143151052625544</v>
      </c>
    </row>
    <row r="6" spans="1:37">
      <c r="A6" s="143" t="s">
        <v>375</v>
      </c>
      <c r="B6" s="142">
        <v>5.4363099999999998E-2</v>
      </c>
      <c r="D6" s="143" t="s">
        <v>374</v>
      </c>
      <c r="E6" s="142">
        <v>3.3497186934406592E-2</v>
      </c>
      <c r="F6" s="142">
        <v>8.1457682431201384E-2</v>
      </c>
      <c r="G6" s="142">
        <v>3.0582851114662035E-2</v>
      </c>
      <c r="J6" s="141">
        <v>1998</v>
      </c>
      <c r="K6" s="140">
        <v>4.5197260000000003E-2</v>
      </c>
      <c r="L6" s="140">
        <v>4.2897739999999997E-2</v>
      </c>
      <c r="M6" s="140">
        <v>4.5207589999999999E-2</v>
      </c>
      <c r="N6" s="140">
        <v>3.8279210000000001E-2</v>
      </c>
      <c r="O6" s="140">
        <v>3.7371540000000002E-2</v>
      </c>
      <c r="P6" s="140">
        <v>3.779859E-2</v>
      </c>
      <c r="Q6" s="140">
        <v>4.6343460000000003E-2</v>
      </c>
      <c r="R6" s="140">
        <v>4.3583915000000001E-2</v>
      </c>
      <c r="S6" s="146">
        <v>4.0923519274727746E-2</v>
      </c>
      <c r="T6" s="146">
        <f>S6*'DataFig2-extra'!R39</f>
        <v>4.5182510116544249E-2</v>
      </c>
      <c r="U6" s="44">
        <f>AAArate!D50/100</f>
        <v>5.2641666666666663E-2</v>
      </c>
      <c r="V6" s="44">
        <f>AAArate!C50/100</f>
        <v>6.5316666666666662E-2</v>
      </c>
      <c r="W6">
        <v>1998</v>
      </c>
      <c r="X6" s="44">
        <v>3.6400000000000002E-2</v>
      </c>
      <c r="Y6" s="44">
        <v>5.4899999999999997E-2</v>
      </c>
      <c r="Z6" s="44">
        <v>6.1100000000000002E-2</v>
      </c>
      <c r="AA6" s="30">
        <f>S6</f>
        <v>4.0923519274727746E-2</v>
      </c>
      <c r="AJ6" s="112">
        <f>DataFig2!B88</f>
        <v>0.14170849986874184</v>
      </c>
      <c r="AK6" s="112">
        <f>DataFig2!E88</f>
        <v>0.14814344248668343</v>
      </c>
    </row>
    <row r="7" spans="1:37">
      <c r="A7" s="143" t="s">
        <v>373</v>
      </c>
      <c r="B7" s="142">
        <v>5.3141599999999997E-2</v>
      </c>
      <c r="D7" s="143" t="s">
        <v>372</v>
      </c>
      <c r="E7" s="142">
        <v>3.2510333649278467E-2</v>
      </c>
      <c r="F7" s="142">
        <v>9.0602174599880722E-2</v>
      </c>
      <c r="G7" s="142">
        <v>3.0499073294624032E-2</v>
      </c>
      <c r="J7" s="141">
        <v>1999</v>
      </c>
      <c r="K7" s="140">
        <v>4.1540680000000003E-2</v>
      </c>
      <c r="L7" s="140">
        <v>3.9710670000000003E-2</v>
      </c>
      <c r="M7" s="140">
        <v>3.6727339999999997E-2</v>
      </c>
      <c r="N7" s="140">
        <v>3.834357E-2</v>
      </c>
      <c r="O7" s="140">
        <v>4.6133170000000001E-2</v>
      </c>
      <c r="P7" s="140">
        <v>3.3839849999999998E-2</v>
      </c>
      <c r="Q7" s="140">
        <v>4.1128860000000003E-2</v>
      </c>
      <c r="R7" s="140">
        <v>4.3702919999999999E-2</v>
      </c>
      <c r="S7" s="146">
        <v>3.886137914859656E-2</v>
      </c>
      <c r="T7" s="146">
        <f>S7*'DataFig2-extra'!R40</f>
        <v>4.5110361385837079E-2</v>
      </c>
      <c r="U7" s="44">
        <f>AAArate!D62/100</f>
        <v>5.6366666666666669E-2</v>
      </c>
      <c r="V7" s="44">
        <f>AAArate!C62/100</f>
        <v>7.0416666666666669E-2</v>
      </c>
      <c r="AA7" s="30">
        <f t="shared" ref="AA7:AA19" si="0">S7</f>
        <v>3.886137914859656E-2</v>
      </c>
      <c r="AI7" s="159"/>
      <c r="AJ7" s="112">
        <f>DataFig2!B89</f>
        <v>0.14577870464404311</v>
      </c>
      <c r="AK7" s="112">
        <f>DataFig2!E89</f>
        <v>0.15106307592082108</v>
      </c>
    </row>
    <row r="8" spans="1:37">
      <c r="A8" s="143" t="s">
        <v>191</v>
      </c>
      <c r="B8" s="142">
        <v>4.5685499999999997E-2</v>
      </c>
      <c r="D8" s="143" t="s">
        <v>371</v>
      </c>
      <c r="E8" s="142">
        <v>3.5292138776158069E-2</v>
      </c>
      <c r="F8" s="142">
        <v>8.0283253393898926E-2</v>
      </c>
      <c r="G8" s="142">
        <v>3.5157075151866904E-2</v>
      </c>
      <c r="J8" s="141">
        <v>2000</v>
      </c>
      <c r="K8" s="140">
        <v>4.3826469999999999E-2</v>
      </c>
      <c r="L8" s="140">
        <v>4.4247399999999999E-2</v>
      </c>
      <c r="M8" s="140">
        <v>4.124891E-2</v>
      </c>
      <c r="N8" s="140">
        <v>4.0017619999999997E-2</v>
      </c>
      <c r="O8" s="140">
        <v>3.9785609999999999E-2</v>
      </c>
      <c r="P8" s="140">
        <v>4.0183650000000001E-2</v>
      </c>
      <c r="Q8" s="140">
        <v>3.855422E-2</v>
      </c>
      <c r="R8" s="140">
        <v>4.3407029999999999E-2</v>
      </c>
      <c r="S8" s="146">
        <v>4.2432100122846664E-2</v>
      </c>
      <c r="T8" s="146">
        <f>S8*'DataFig2-extra'!R41</f>
        <v>4.4279926184268778E-2</v>
      </c>
      <c r="U8" s="44">
        <f>AAArate!D74/100</f>
        <v>6.029166666666666E-2</v>
      </c>
      <c r="V8" s="44">
        <f>AAArate!C74/100</f>
        <v>7.6225000000000001E-2</v>
      </c>
      <c r="AA8" s="30">
        <f t="shared" si="0"/>
        <v>4.2432100122846664E-2</v>
      </c>
      <c r="AC8" s="112">
        <v>7.5182250000000006E-2</v>
      </c>
      <c r="AD8" s="112">
        <v>6.7283889999999999E-2</v>
      </c>
      <c r="AE8" s="112">
        <v>7.6126609999999997E-2</v>
      </c>
      <c r="AF8" s="158">
        <v>5.9086519999999997E-2</v>
      </c>
      <c r="AH8" s="112">
        <v>0.16184714</v>
      </c>
      <c r="AI8" s="158">
        <v>0.16520056</v>
      </c>
      <c r="AJ8" s="112">
        <f>DataFig2!B90</f>
        <v>0.15370295200973955</v>
      </c>
      <c r="AK8" s="112">
        <f>DataFig2!E90</f>
        <v>0.16131610382611328</v>
      </c>
    </row>
    <row r="9" spans="1:37">
      <c r="A9" s="143" t="s">
        <v>370</v>
      </c>
      <c r="B9" s="142">
        <v>4.6948900000000002E-2</v>
      </c>
      <c r="D9" s="143" t="s">
        <v>343</v>
      </c>
      <c r="E9" s="142">
        <v>3.4885334424143044E-2</v>
      </c>
      <c r="F9" s="142">
        <v>8.5646892419738524E-2</v>
      </c>
      <c r="G9" s="142">
        <v>3.0918799774478804E-2</v>
      </c>
      <c r="J9" s="141">
        <v>2001</v>
      </c>
      <c r="K9" s="140"/>
      <c r="L9" s="140">
        <v>4.4046410000000001E-2</v>
      </c>
      <c r="M9" s="140">
        <v>4.192332E-2</v>
      </c>
      <c r="N9" s="140">
        <v>3.8196750000000002E-2</v>
      </c>
      <c r="O9" s="140">
        <v>3.5903280000000003E-2</v>
      </c>
      <c r="P9" s="140">
        <v>3.6246960000000002E-2</v>
      </c>
      <c r="Q9" s="140">
        <v>3.5979579999999997E-2</v>
      </c>
      <c r="R9" s="140">
        <v>4.3111139999999999E-2</v>
      </c>
      <c r="S9" s="146">
        <v>4.1279602561455332E-2</v>
      </c>
      <c r="T9" s="146">
        <f>S9*'DataFig2-extra'!R42</f>
        <v>4.4084768170140301E-2</v>
      </c>
      <c r="U9" s="44">
        <f>AAArate!D86/100</f>
        <v>5.0175000000000011E-2</v>
      </c>
      <c r="V9" s="44">
        <f>AAArate!C86/100</f>
        <v>7.0824999999999999E-2</v>
      </c>
      <c r="W9">
        <v>2001</v>
      </c>
      <c r="X9" s="44">
        <v>3.7499999999999999E-2</v>
      </c>
      <c r="Y9" s="44">
        <v>4.1700000000000001E-2</v>
      </c>
      <c r="Z9" s="44">
        <v>2.86E-2</v>
      </c>
      <c r="AA9" s="30">
        <f t="shared" si="0"/>
        <v>4.1279602561455332E-2</v>
      </c>
      <c r="AC9" s="112">
        <v>6.998501E-2</v>
      </c>
      <c r="AD9" s="112">
        <v>6.3132610000000006E-2</v>
      </c>
      <c r="AE9" s="112">
        <v>7.0747969999999993E-2</v>
      </c>
      <c r="AF9" s="158">
        <v>4.9296300000000001E-2</v>
      </c>
      <c r="AH9" s="112">
        <v>0.15832244000000001</v>
      </c>
      <c r="AI9" s="158">
        <v>0.16426263999999999</v>
      </c>
      <c r="AJ9" s="112">
        <f>DataFig2!B91</f>
        <v>0.15241700826801566</v>
      </c>
      <c r="AK9" s="112">
        <f>DataFig2!E91</f>
        <v>0.15996370853705599</v>
      </c>
    </row>
    <row r="10" spans="1:37">
      <c r="J10" s="141">
        <v>2002</v>
      </c>
      <c r="K10" s="140"/>
      <c r="L10" s="140">
        <v>3.2577679999999998E-2</v>
      </c>
      <c r="M10" s="140">
        <v>3.2790109999999997E-2</v>
      </c>
      <c r="N10" s="140">
        <v>2.763498E-2</v>
      </c>
      <c r="O10" s="140">
        <v>2.8897240000000001E-2</v>
      </c>
      <c r="P10" s="140">
        <v>2.9042399999999999E-2</v>
      </c>
      <c r="Q10" s="140">
        <v>2.5962220000000001E-2</v>
      </c>
      <c r="R10" s="140">
        <v>3.4055990000000001E-2</v>
      </c>
      <c r="S10" s="146">
        <v>3.1039478789709845E-2</v>
      </c>
      <c r="T10" s="146">
        <f>S10*'DataFig2-extra'!R43</f>
        <v>3.5350088555308461E-2</v>
      </c>
      <c r="U10" s="44">
        <f>AAArate!D98/100</f>
        <v>4.6108333333333328E-2</v>
      </c>
      <c r="V10" s="44">
        <f>AAArate!C98/100</f>
        <v>6.4916666666666664E-2</v>
      </c>
      <c r="AA10" s="30">
        <f t="shared" si="0"/>
        <v>3.1039478789709845E-2</v>
      </c>
      <c r="AC10" s="112">
        <v>6.3338130000000006E-2</v>
      </c>
      <c r="AD10" s="112">
        <v>5.3876180000000003E-2</v>
      </c>
      <c r="AE10" s="112">
        <v>6.4786419999999997E-2</v>
      </c>
      <c r="AF10" s="158">
        <v>4.392588E-2</v>
      </c>
      <c r="AH10" s="112">
        <v>0.14213735</v>
      </c>
      <c r="AI10" s="158">
        <v>0.14771740999999999</v>
      </c>
      <c r="AJ10" s="112">
        <f>DataFig2!B92</f>
        <v>0.14281969550811557</v>
      </c>
      <c r="AK10" s="112">
        <f>DataFig2!E92</f>
        <v>0.14843699292321091</v>
      </c>
    </row>
    <row r="11" spans="1:37">
      <c r="J11" s="141">
        <v>2003</v>
      </c>
      <c r="K11" s="140"/>
      <c r="L11" s="140"/>
      <c r="M11" s="140">
        <v>2.3571209999999999E-2</v>
      </c>
      <c r="N11" s="140">
        <v>2.483641E-2</v>
      </c>
      <c r="O11" s="140">
        <v>2.1713059999999999E-2</v>
      </c>
      <c r="P11" s="140">
        <v>2.0206729999999999E-2</v>
      </c>
      <c r="Q11" s="140">
        <v>2.2376549999999999E-2</v>
      </c>
      <c r="R11" s="140">
        <v>3.5130799999999997E-2</v>
      </c>
      <c r="S11" s="146">
        <v>2.4941993413664109E-2</v>
      </c>
      <c r="T11" s="146">
        <f>S11*'DataFig2-extra'!R44</f>
        <v>3.70867999446573E-2</v>
      </c>
      <c r="U11" s="44">
        <f>AAArate!D110/100</f>
        <v>4.0149999999999998E-2</v>
      </c>
      <c r="V11" s="44">
        <f>AAArate!C110/100</f>
        <v>5.6666666666666671E-2</v>
      </c>
      <c r="AA11" s="30">
        <f t="shared" si="0"/>
        <v>2.4941993413664109E-2</v>
      </c>
      <c r="AC11" s="112">
        <v>5.5199560000000002E-2</v>
      </c>
      <c r="AD11" s="112">
        <v>4.6075400000000002E-2</v>
      </c>
      <c r="AE11" s="112">
        <v>5.6546699999999998E-2</v>
      </c>
      <c r="AF11" s="158">
        <v>3.83468E-2</v>
      </c>
      <c r="AH11" s="112">
        <v>0.14104623999999999</v>
      </c>
      <c r="AI11" s="158">
        <v>0.14652362999999999</v>
      </c>
      <c r="AJ11" s="112">
        <f>DataFig2!B93</f>
        <v>0.14467203684244773</v>
      </c>
      <c r="AK11" s="112">
        <f>DataFig2!E93</f>
        <v>0.14369210631844692</v>
      </c>
    </row>
    <row r="12" spans="1:37">
      <c r="A12" t="s">
        <v>369</v>
      </c>
      <c r="D12" t="s">
        <v>368</v>
      </c>
      <c r="J12" s="141">
        <v>2004</v>
      </c>
      <c r="K12" s="140"/>
      <c r="L12" s="140"/>
      <c r="M12" s="140">
        <v>2.3285130000000001E-2</v>
      </c>
      <c r="N12" s="140">
        <v>2.196594E-2</v>
      </c>
      <c r="O12" s="140">
        <v>2.1222560000000001E-2</v>
      </c>
      <c r="P12" s="140">
        <v>2.1652419999999999E-2</v>
      </c>
      <c r="Q12" s="140">
        <v>1.9954840000000001E-2</v>
      </c>
      <c r="R12" s="140">
        <v>2.487141E-2</v>
      </c>
      <c r="S12" s="146">
        <v>2.0935888777849101E-2</v>
      </c>
      <c r="T12" s="146">
        <f>S12*'DataFig2-extra'!R45</f>
        <v>2.6771551217852844E-2</v>
      </c>
      <c r="U12" s="44">
        <f>AAArate!D122/100</f>
        <v>4.2741666666666671E-2</v>
      </c>
      <c r="V12" s="44">
        <f>AAArate!C122/100</f>
        <v>5.6283333333333331E-2</v>
      </c>
      <c r="W12">
        <v>2004</v>
      </c>
      <c r="X12" s="44">
        <v>2.2100000000000002E-2</v>
      </c>
      <c r="Y12" s="44">
        <v>2.69E-2</v>
      </c>
      <c r="Z12" s="44">
        <v>2.75E-2</v>
      </c>
      <c r="AA12" s="30">
        <f t="shared" si="0"/>
        <v>2.0935888777849101E-2</v>
      </c>
      <c r="AC12" s="112">
        <v>5.4298440000000003E-2</v>
      </c>
      <c r="AD12" s="112">
        <v>4.221051E-2</v>
      </c>
      <c r="AE12" s="112">
        <v>5.6165340000000001E-2</v>
      </c>
      <c r="AF12" s="158">
        <v>3.997527E-2</v>
      </c>
      <c r="AH12" s="112">
        <v>0.14322212000000001</v>
      </c>
      <c r="AI12" s="158">
        <v>0.14740643</v>
      </c>
      <c r="AJ12" s="112">
        <f>DataFig2!B94</f>
        <v>0.15336915406094767</v>
      </c>
      <c r="AK12" s="112">
        <f>DataFig2!E94</f>
        <v>0.15485249263931344</v>
      </c>
    </row>
    <row r="13" spans="1:37">
      <c r="J13" s="141">
        <v>2005</v>
      </c>
      <c r="K13" s="140"/>
      <c r="L13" s="140"/>
      <c r="M13" s="140">
        <v>2.4167930000000001E-2</v>
      </c>
      <c r="N13" s="140">
        <v>2.4561840000000001E-2</v>
      </c>
      <c r="O13" s="140">
        <v>2.6698369999999999E-2</v>
      </c>
      <c r="P13" s="140">
        <v>2.2000209999999999E-2</v>
      </c>
      <c r="Q13" s="140">
        <v>2.5040010000000001E-2</v>
      </c>
      <c r="R13" s="140">
        <v>3.2141299999999998E-2</v>
      </c>
      <c r="S13" s="146">
        <v>2.3152397109042464E-2</v>
      </c>
      <c r="T13" s="146">
        <f>S13*'DataFig2-extra'!R46</f>
        <v>3.4853567817089808E-2</v>
      </c>
      <c r="U13" s="44">
        <f>AAArate!D134/100</f>
        <v>4.2900000000000001E-2</v>
      </c>
      <c r="V13" s="44">
        <f>AAArate!C134/100</f>
        <v>5.2350000000000001E-2</v>
      </c>
      <c r="AA13" s="30">
        <f t="shared" si="0"/>
        <v>2.3152397109042464E-2</v>
      </c>
      <c r="AC13" s="112">
        <v>5.1480909999999998E-2</v>
      </c>
      <c r="AD13" s="112">
        <v>4.3377899999999997E-2</v>
      </c>
      <c r="AE13" s="112">
        <v>5.2311400000000001E-2</v>
      </c>
      <c r="AF13" s="158">
        <v>4.1512489999999999E-2</v>
      </c>
      <c r="AH13" s="112">
        <v>0.14944099</v>
      </c>
      <c r="AI13" s="158">
        <v>0.15337421000000001</v>
      </c>
      <c r="AJ13" s="112">
        <f>DataFig2!B95</f>
        <v>0.16030427958035678</v>
      </c>
      <c r="AK13" s="112">
        <f>DataFig2!E95</f>
        <v>0.15696960839166013</v>
      </c>
    </row>
    <row r="14" spans="1:37">
      <c r="J14" s="141">
        <v>2006</v>
      </c>
      <c r="K14" s="140"/>
      <c r="L14" s="140"/>
      <c r="M14" s="140"/>
      <c r="N14" s="140">
        <v>2.984009E-2</v>
      </c>
      <c r="O14" s="140">
        <v>2.8920370000000001E-2</v>
      </c>
      <c r="P14" s="140">
        <v>3.184526E-2</v>
      </c>
      <c r="Q14" s="140">
        <v>3.0857039999999999E-2</v>
      </c>
      <c r="R14" s="140">
        <v>3.4608239999999998E-2</v>
      </c>
      <c r="S14" s="146">
        <v>2.9199752499014828E-2</v>
      </c>
      <c r="T14" s="146">
        <f>S14*'DataFig2-extra'!R47</f>
        <v>3.7596003607149653E-2</v>
      </c>
      <c r="U14" s="44">
        <f>AAArate!D146/100</f>
        <v>4.791666666666667E-2</v>
      </c>
      <c r="V14" s="44">
        <f>AAArate!C146/100</f>
        <v>5.5874999999999994E-2</v>
      </c>
      <c r="AA14" s="30">
        <f t="shared" si="0"/>
        <v>2.9199752499014828E-2</v>
      </c>
      <c r="AC14" s="112">
        <v>5.529746E-2</v>
      </c>
      <c r="AD14" s="112">
        <v>4.8747249999999999E-2</v>
      </c>
      <c r="AE14" s="112">
        <v>5.5853010000000002E-2</v>
      </c>
      <c r="AF14" s="158">
        <v>4.6864400000000001E-2</v>
      </c>
      <c r="AH14" s="112">
        <v>0.15724294</v>
      </c>
      <c r="AI14" s="158">
        <v>0.16063440000000001</v>
      </c>
      <c r="AJ14" s="112">
        <f>DataFig2!B96</f>
        <v>0.16516293064199711</v>
      </c>
      <c r="AK14" s="112">
        <f>DataFig2!E96</f>
        <v>0.16751645874731871</v>
      </c>
    </row>
    <row r="15" spans="1:37">
      <c r="J15" s="141">
        <v>2007</v>
      </c>
      <c r="K15" s="140"/>
      <c r="L15" s="140"/>
      <c r="M15" s="140"/>
      <c r="N15" s="140">
        <v>3.4895309999999999E-2</v>
      </c>
      <c r="O15" s="140">
        <v>2.9044509999999999E-2</v>
      </c>
      <c r="P15" s="140">
        <v>3.4706019999999997E-2</v>
      </c>
      <c r="Q15" s="140">
        <v>3.1306050000000002E-2</v>
      </c>
      <c r="R15" s="140">
        <v>3.5506610000000001E-2</v>
      </c>
      <c r="S15" s="146">
        <v>3.1777707630169849E-2</v>
      </c>
      <c r="T15" s="146">
        <f>S15*'DataFig2-extra'!R48</f>
        <v>3.8626725254279778E-2</v>
      </c>
      <c r="U15" s="44">
        <f>AAArate!D158/100</f>
        <v>4.6291666666666662E-2</v>
      </c>
      <c r="V15" s="44">
        <f>AAArate!C158/100</f>
        <v>5.5558333333333321E-2</v>
      </c>
      <c r="W15">
        <v>2007</v>
      </c>
      <c r="X15" s="44">
        <v>2.5700000000000001E-2</v>
      </c>
      <c r="Y15" s="44">
        <v>3.5799999999999998E-2</v>
      </c>
      <c r="Z15" s="44">
        <v>3.1300000000000001E-2</v>
      </c>
      <c r="AA15" s="30">
        <f t="shared" si="0"/>
        <v>3.1777707630169849E-2</v>
      </c>
      <c r="AC15" s="112">
        <v>5.5089079999999999E-2</v>
      </c>
      <c r="AD15" s="112">
        <v>4.97709E-2</v>
      </c>
      <c r="AE15" s="112">
        <v>5.5544650000000001E-2</v>
      </c>
      <c r="AF15" s="158">
        <v>4.5530950000000001E-2</v>
      </c>
      <c r="AH15" s="112">
        <v>0.16518856000000001</v>
      </c>
      <c r="AI15" s="158">
        <v>0.16995687000000001</v>
      </c>
      <c r="AJ15" s="112">
        <f>DataFig2!B97</f>
        <v>0.17468240110603914</v>
      </c>
      <c r="AK15" s="112">
        <f>DataFig2!E97</f>
        <v>0.17910571421959687</v>
      </c>
    </row>
    <row r="16" spans="1:37">
      <c r="J16" s="141">
        <v>2008</v>
      </c>
      <c r="K16" s="140"/>
      <c r="L16" s="140"/>
      <c r="M16" s="140"/>
      <c r="N16" s="140"/>
      <c r="O16" s="140"/>
      <c r="P16" s="140">
        <v>2.445466E-2</v>
      </c>
      <c r="Q16" s="140">
        <v>2.5081300000000001E-2</v>
      </c>
      <c r="R16" s="140">
        <v>3.8369960000000002E-2</v>
      </c>
      <c r="S16" s="146">
        <v>2.3809473966186753E-2</v>
      </c>
      <c r="T16" s="146">
        <f>S16*'DataFig2-extra'!R49</f>
        <v>4.0026596268914236E-2</v>
      </c>
      <c r="U16" s="44">
        <f>AAArate!D170/100</f>
        <v>3.6666666666666667E-2</v>
      </c>
      <c r="V16" s="44">
        <f>AAArate!C170/100</f>
        <v>5.6316666666666668E-2</v>
      </c>
      <c r="AA16" s="30">
        <f t="shared" si="0"/>
        <v>2.3809473966186753E-2</v>
      </c>
      <c r="AC16" s="112">
        <v>5.5277439999999997E-2</v>
      </c>
      <c r="AD16" s="112">
        <v>4.5667529999999998E-2</v>
      </c>
      <c r="AE16" s="112">
        <v>5.6252410000000003E-2</v>
      </c>
      <c r="AF16" s="158">
        <v>3.5418169999999999E-2</v>
      </c>
      <c r="AH16" s="112">
        <v>0.16917289999999999</v>
      </c>
      <c r="AI16" s="158">
        <v>0.18080966000000001</v>
      </c>
      <c r="AJ16" s="112">
        <f>DataFig2!B98</f>
        <v>0.18910611322521326</v>
      </c>
      <c r="AK16" s="112">
        <f>DataFig2!E98</f>
        <v>0.18086099093523761</v>
      </c>
    </row>
    <row r="17" spans="10:37">
      <c r="J17" s="141">
        <v>2009</v>
      </c>
      <c r="K17" s="140"/>
      <c r="L17" s="140"/>
      <c r="M17" s="140"/>
      <c r="N17" s="140"/>
      <c r="O17" s="140"/>
      <c r="P17" s="140">
        <v>1.72795E-2</v>
      </c>
      <c r="Q17" s="140">
        <v>1.5535129999999999E-2</v>
      </c>
      <c r="R17" s="140">
        <v>2.6037049999999999E-2</v>
      </c>
      <c r="S17" s="146">
        <v>1.7251758710465654E-2</v>
      </c>
      <c r="T17" s="146">
        <f>S17*'DataFig2-extra'!R50</f>
        <v>2.6651821150834434E-2</v>
      </c>
      <c r="U17" s="44">
        <f>AAArate!D182/100</f>
        <v>3.256666666666666E-2</v>
      </c>
      <c r="V17" s="44">
        <f>AAArate!C182/100</f>
        <v>5.3133333333333324E-2</v>
      </c>
      <c r="AA17" s="30">
        <f t="shared" si="0"/>
        <v>1.7251758710465654E-2</v>
      </c>
      <c r="AC17" s="112">
        <v>5.1210579999999999E-2</v>
      </c>
      <c r="AD17" s="112">
        <v>3.7794920000000003E-2</v>
      </c>
      <c r="AE17" s="112">
        <v>5.3015859999999998E-2</v>
      </c>
      <c r="AF17" s="158">
        <v>3.0350530000000001E-2</v>
      </c>
      <c r="AH17" s="112">
        <v>0.15473471999999999</v>
      </c>
      <c r="AI17" s="158">
        <v>0.16743524000000001</v>
      </c>
      <c r="AJ17" s="112">
        <f>DataFig2!B99</f>
        <v>0.1904261489892865</v>
      </c>
      <c r="AK17" s="112">
        <f>DataFig2!E99</f>
        <v>0.18091468472554792</v>
      </c>
    </row>
    <row r="18" spans="10:37">
      <c r="J18" s="141">
        <v>2010</v>
      </c>
      <c r="K18" s="140"/>
      <c r="L18" s="140"/>
      <c r="M18" s="140"/>
      <c r="N18" s="140"/>
      <c r="O18" s="140"/>
      <c r="P18" s="140">
        <v>1.7376280000000001E-2</v>
      </c>
      <c r="Q18" s="140">
        <v>1.659973E-2</v>
      </c>
      <c r="R18" s="140">
        <v>2.1724750000000001E-2</v>
      </c>
      <c r="S18" s="146">
        <v>1.423472182614772E-2</v>
      </c>
      <c r="T18" s="146">
        <f>S18*'DataFig2-extra'!R51</f>
        <v>2.2745950130071645E-2</v>
      </c>
      <c r="U18" s="44">
        <f>AAArate!D194/100</f>
        <v>3.2141666666666666E-2</v>
      </c>
      <c r="V18" s="44">
        <f>AAArate!C194/100</f>
        <v>4.9433333333333322E-2</v>
      </c>
      <c r="W18">
        <v>2010</v>
      </c>
      <c r="X18" s="44">
        <v>1.9900000000000001E-2</v>
      </c>
      <c r="Y18" s="44">
        <v>2.3199999999999998E-2</v>
      </c>
      <c r="Z18" s="44">
        <v>2.5700000000000001E-2</v>
      </c>
      <c r="AA18" s="30">
        <f t="shared" si="0"/>
        <v>1.423472182614772E-2</v>
      </c>
      <c r="AC18" s="112">
        <v>4.7298159999999999E-2</v>
      </c>
      <c r="AD18" s="112">
        <v>3.3392060000000001E-2</v>
      </c>
      <c r="AE18" s="112">
        <v>4.9282300000000001E-2</v>
      </c>
      <c r="AF18" s="158">
        <v>3.0145499999999999E-2</v>
      </c>
      <c r="AH18" s="112">
        <v>0.16824716000000001</v>
      </c>
      <c r="AI18" s="158">
        <v>0.1785911</v>
      </c>
      <c r="AJ18" s="112">
        <f>DataFig2!B100</f>
        <v>0.20697067976663855</v>
      </c>
      <c r="AK18" s="112">
        <f>DataFig2!E100</f>
        <v>0.19174546705181833</v>
      </c>
    </row>
    <row r="19" spans="10:37">
      <c r="J19" s="141">
        <v>2011</v>
      </c>
      <c r="K19" s="140"/>
      <c r="L19" s="140"/>
      <c r="M19" s="140"/>
      <c r="N19" s="140"/>
      <c r="O19" s="140"/>
      <c r="P19" s="140">
        <v>1.380518E-2</v>
      </c>
      <c r="Q19" s="140">
        <v>1.5177080000000001E-2</v>
      </c>
      <c r="R19" s="140">
        <v>1.8838219999999999E-2</v>
      </c>
      <c r="S19" s="146">
        <v>1.218342034899992E-2</v>
      </c>
      <c r="T19" s="146">
        <f>S19*'DataFig2-extra'!R52</f>
        <v>1.9899607607869938E-2</v>
      </c>
      <c r="U19" s="44">
        <f>AAArate!D206/100</f>
        <v>2.7858333333333329E-2</v>
      </c>
      <c r="V19" s="44">
        <f>AAArate!C206/100</f>
        <v>4.6391666666666664E-2</v>
      </c>
      <c r="AA19" s="30">
        <f t="shared" si="0"/>
        <v>1.218342034899992E-2</v>
      </c>
      <c r="AC19" s="112">
        <v>4.4080569999999999E-2</v>
      </c>
      <c r="AD19" s="112">
        <v>2.890587E-2</v>
      </c>
      <c r="AE19" s="112">
        <v>4.6225339999999997E-2</v>
      </c>
      <c r="AF19" s="158">
        <v>2.4705270000000001E-2</v>
      </c>
      <c r="AH19" s="112">
        <v>0.16164828000000001</v>
      </c>
      <c r="AI19" s="158">
        <v>0.17562684000000001</v>
      </c>
      <c r="AJ19" s="112">
        <f>DataFig2!B101</f>
        <v>0.20094082440983713</v>
      </c>
      <c r="AK19" s="112">
        <f>DataFig2!E101</f>
        <v>0.18413927904807434</v>
      </c>
    </row>
    <row r="20" spans="10:37">
      <c r="J20" s="154">
        <v>2012</v>
      </c>
      <c r="K20" s="7"/>
      <c r="L20" s="7"/>
      <c r="M20" s="7"/>
      <c r="N20" s="7"/>
      <c r="O20" s="7"/>
      <c r="P20" s="7"/>
      <c r="Q20" s="7"/>
      <c r="R20" s="7"/>
      <c r="S20" s="146">
        <v>1.1197502487623774E-2</v>
      </c>
      <c r="T20" s="146">
        <f>S20*'DataFig2-extra'!R53</f>
        <v>2.0155504477722793E-2</v>
      </c>
      <c r="U20" s="44">
        <f>AAArate!D218/100</f>
        <v>1.8024999999999999E-2</v>
      </c>
      <c r="V20" s="44">
        <f>AAArate!C218/100</f>
        <v>3.6733333333333333E-2</v>
      </c>
      <c r="AA20" s="30"/>
      <c r="AC20" s="112">
        <v>3.539424E-2</v>
      </c>
      <c r="AD20" s="112">
        <v>2.5690709999999999E-2</v>
      </c>
      <c r="AE20" s="112">
        <v>3.6655979999999998E-2</v>
      </c>
      <c r="AF20" s="158">
        <v>1.716254E-2</v>
      </c>
      <c r="AH20" s="112">
        <v>0.17261380000000001</v>
      </c>
      <c r="AI20" s="158">
        <v>0.19705307999999999</v>
      </c>
      <c r="AJ20" s="112">
        <f>DataFig2!B102</f>
        <v>0.21279789805750549</v>
      </c>
      <c r="AK20" s="112">
        <f>DataFig2!E102</f>
        <v>0.18966626846939716</v>
      </c>
    </row>
    <row r="21" spans="10:37">
      <c r="J21" s="154">
        <v>2013</v>
      </c>
      <c r="S21" s="146">
        <v>9.5879121936009951E-3</v>
      </c>
      <c r="T21" s="146">
        <f>S21*'DataFig2-extra'!R54</f>
        <v>1.725824194848179E-2</v>
      </c>
      <c r="U21" s="44">
        <f>AAArate!D230/100</f>
        <v>2.3508333333333332E-2</v>
      </c>
      <c r="V21" s="44">
        <f>AAArate!C230/100</f>
        <v>4.2350000000000006E-2</v>
      </c>
      <c r="W21">
        <v>2013</v>
      </c>
      <c r="X21" s="44">
        <v>1.37E-2</v>
      </c>
      <c r="Y21" s="44">
        <v>1.9099999999999999E-2</v>
      </c>
      <c r="Z21" s="44">
        <v>2.07E-2</v>
      </c>
      <c r="AA21" s="30"/>
      <c r="AC21" s="112">
        <v>3.9826420000000001E-2</v>
      </c>
      <c r="AD21" s="112">
        <v>2.4418390000000002E-2</v>
      </c>
      <c r="AE21" s="112">
        <v>4.221283E-2</v>
      </c>
      <c r="AF21" s="158">
        <v>1.9991149999999999E-2</v>
      </c>
      <c r="AH21" s="112">
        <v>0.15388694</v>
      </c>
      <c r="AI21" s="158">
        <v>0.16866359</v>
      </c>
      <c r="AJ21" s="112">
        <f>DataFig2!B103</f>
        <v>0.19949005596162539</v>
      </c>
      <c r="AK21" s="112">
        <f>DataFig2!E103</f>
        <v>0.17860944265920484</v>
      </c>
    </row>
    <row r="22" spans="10:37">
      <c r="J22" s="154">
        <v>2014</v>
      </c>
      <c r="S22" s="146">
        <v>8.7013451100623525E-3</v>
      </c>
      <c r="T22" s="146">
        <f>S22*'DataFig2-extra'!R55</f>
        <v>1.5662421198112234E-2</v>
      </c>
      <c r="U22" s="44">
        <f>AAArate!D242/100</f>
        <v>2.5408333333333335E-2</v>
      </c>
      <c r="V22" s="44">
        <f>AAArate!C242/100</f>
        <v>4.1625000000000002E-2</v>
      </c>
      <c r="AA22" s="30"/>
      <c r="AC22" s="112">
        <v>3.8968059999999999E-2</v>
      </c>
      <c r="AD22" s="112">
        <v>2.3957249999999999E-2</v>
      </c>
      <c r="AE22" s="112">
        <v>4.1465290000000002E-2</v>
      </c>
      <c r="AF22" s="158">
        <v>2.0420540000000001E-2</v>
      </c>
      <c r="AH22" s="112">
        <v>0.16083664</v>
      </c>
      <c r="AI22" s="158">
        <v>0.17254285</v>
      </c>
      <c r="AJ22" s="112">
        <f>DataFig2!B104</f>
        <v>0.20054356247757571</v>
      </c>
      <c r="AK22" s="112">
        <f>DataFig2!E104</f>
        <v>0.18250885580897708</v>
      </c>
    </row>
    <row r="23" spans="10:37">
      <c r="J23" s="154">
        <v>2015</v>
      </c>
      <c r="S23" s="146">
        <v>8.5037284039095693E-3</v>
      </c>
      <c r="T23" s="146">
        <f>S23*'DataFig2-extra'!R56</f>
        <v>1.5306711127037225E-2</v>
      </c>
      <c r="U23" s="44">
        <f>AAArate!D254/100</f>
        <v>2.1358333333333337E-2</v>
      </c>
      <c r="V23" s="44">
        <f>AAArate!C254/100</f>
        <v>3.8866666666666674E-2</v>
      </c>
      <c r="AA23" s="30"/>
      <c r="AC23" s="112">
        <v>3.6521539999999998E-2</v>
      </c>
      <c r="AD23" s="112">
        <v>2.3043290000000001E-2</v>
      </c>
      <c r="AE23" s="112">
        <v>3.8726200000000002E-2</v>
      </c>
      <c r="AF23" s="158">
        <v>1.8015369999999999E-2</v>
      </c>
      <c r="AH23" s="112">
        <v>0.16136242000000001</v>
      </c>
      <c r="AI23" s="158">
        <v>0.17564081000000001</v>
      </c>
      <c r="AJ23" s="112">
        <f>DataFig2!B105</f>
        <v>0.19942926549121198</v>
      </c>
      <c r="AK23" s="112">
        <f>DataFig2!E105</f>
        <v>0.18143220600237903</v>
      </c>
    </row>
    <row r="24" spans="10:37">
      <c r="J24" s="4">
        <v>2016</v>
      </c>
      <c r="S24" s="146">
        <v>7.8882754568043341E-3</v>
      </c>
      <c r="T24" s="146">
        <f>S24*'DataFig2-extra'!R57</f>
        <v>1.4198895822247802E-2</v>
      </c>
      <c r="U24" s="44">
        <f>AAArate!D266/100</f>
        <v>1.8416666666666668E-2</v>
      </c>
      <c r="V24" s="44">
        <f>AAArate!C266/100</f>
        <v>3.6658333333333334E-2</v>
      </c>
      <c r="W24">
        <v>2016</v>
      </c>
      <c r="X24" s="44">
        <v>1.11E-2</v>
      </c>
      <c r="Y24" s="44">
        <v>1.67E-2</v>
      </c>
      <c r="Z24" s="44">
        <v>2.5000000000000001E-2</v>
      </c>
      <c r="AA24" s="30"/>
      <c r="AC24" s="112">
        <v>3.4413439999999997E-2</v>
      </c>
      <c r="AD24" s="112">
        <v>2.154352E-2</v>
      </c>
      <c r="AE24" s="112">
        <v>3.6520660000000003E-2</v>
      </c>
      <c r="AF24" s="158">
        <v>1.594077E-2</v>
      </c>
      <c r="AH24" s="112">
        <v>0.15901999</v>
      </c>
      <c r="AI24" s="158">
        <v>0.17561214999999999</v>
      </c>
      <c r="AJ24" s="112">
        <f>DataFig2!B106</f>
        <v>0.19610738356232638</v>
      </c>
      <c r="AK24" s="112">
        <f>DataFig2!E106</f>
        <v>0.17829205914066676</v>
      </c>
    </row>
    <row r="25" spans="10:37">
      <c r="J25" s="154">
        <v>2017</v>
      </c>
      <c r="S25" s="146">
        <v>8.4807135827971586E-3</v>
      </c>
      <c r="T25" s="146"/>
      <c r="U25" s="44">
        <f>AAArate!D278/100</f>
        <v>2.3299999999999998E-2</v>
      </c>
      <c r="V25" s="44">
        <f>AAArate!C278/100</f>
        <v>3.7433333333333339E-2</v>
      </c>
      <c r="AA25" s="30"/>
      <c r="AI25" s="159"/>
    </row>
    <row r="26" spans="10:37">
      <c r="J26" s="154">
        <v>2018</v>
      </c>
      <c r="S26" s="146">
        <v>8.5647149687351869E-3</v>
      </c>
      <c r="T26" s="146"/>
      <c r="U26" s="44">
        <f>AAArate!D290/100</f>
        <v>2.9099999999999997E-2</v>
      </c>
      <c r="V26" s="44">
        <f>AAArate!C290/100</f>
        <v>3.9299999999999995E-2</v>
      </c>
    </row>
    <row r="27" spans="10:37">
      <c r="J27" t="s">
        <v>367</v>
      </c>
      <c r="V27" s="44"/>
      <c r="AC27" t="s">
        <v>438</v>
      </c>
    </row>
    <row r="28" spans="10:37">
      <c r="AC28" t="s">
        <v>439</v>
      </c>
    </row>
    <row r="31" spans="10:37" ht="51">
      <c r="S31" s="145" t="s">
        <v>402</v>
      </c>
      <c r="T31" s="145"/>
    </row>
  </sheetData>
  <mergeCells count="3">
    <mergeCell ref="A1:B1"/>
    <mergeCell ref="D1:G1"/>
    <mergeCell ref="J1:S1"/>
  </mergeCells>
  <pageMargins left="0.75" right="0.75" top="1" bottom="1" header="0.5" footer="0.5"/>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89"/>
  <sheetViews>
    <sheetView workbookViewId="0">
      <selection activeCell="B4" sqref="B4"/>
    </sheetView>
  </sheetViews>
  <sheetFormatPr baseColWidth="10" defaultRowHeight="16"/>
  <sheetData>
    <row r="1" spans="1:3">
      <c r="A1" t="s">
        <v>143</v>
      </c>
    </row>
    <row r="2" spans="1:3">
      <c r="A2" t="s">
        <v>144</v>
      </c>
    </row>
    <row r="3" spans="1:3">
      <c r="A3">
        <v>2001</v>
      </c>
      <c r="B3">
        <v>0.45546589999999998</v>
      </c>
    </row>
    <row r="4" spans="1:3">
      <c r="A4">
        <f>A3+1</f>
        <v>2002</v>
      </c>
      <c r="B4">
        <v>0.39072000000000001</v>
      </c>
      <c r="C4">
        <f>AVERAGE(B3:B5)</f>
        <v>0.40672236666666667</v>
      </c>
    </row>
    <row r="5" spans="1:3">
      <c r="A5">
        <f t="shared" ref="A5:A16" si="0">A4+1</f>
        <v>2003</v>
      </c>
      <c r="B5">
        <v>0.37398120000000001</v>
      </c>
    </row>
    <row r="6" spans="1:3">
      <c r="A6">
        <f t="shared" si="0"/>
        <v>2004</v>
      </c>
      <c r="B6">
        <v>0.35757879999999997</v>
      </c>
    </row>
    <row r="7" spans="1:3">
      <c r="A7">
        <f t="shared" si="0"/>
        <v>2005</v>
      </c>
      <c r="B7">
        <v>0.3495859</v>
      </c>
    </row>
    <row r="8" spans="1:3">
      <c r="A8">
        <f t="shared" si="0"/>
        <v>2006</v>
      </c>
      <c r="B8">
        <v>0.34826560000000001</v>
      </c>
    </row>
    <row r="9" spans="1:3">
      <c r="A9">
        <f t="shared" si="0"/>
        <v>2007</v>
      </c>
      <c r="B9">
        <v>0.3540103</v>
      </c>
    </row>
    <row r="10" spans="1:3">
      <c r="A10">
        <f t="shared" si="0"/>
        <v>2008</v>
      </c>
      <c r="B10">
        <v>0.35677560000000003</v>
      </c>
    </row>
    <row r="11" spans="1:3">
      <c r="A11">
        <f t="shared" si="0"/>
        <v>2009</v>
      </c>
      <c r="B11">
        <v>0.35394920000000002</v>
      </c>
    </row>
    <row r="12" spans="1:3">
      <c r="A12">
        <f t="shared" si="0"/>
        <v>2010</v>
      </c>
      <c r="B12">
        <v>0.33527370000000001</v>
      </c>
    </row>
    <row r="13" spans="1:3">
      <c r="A13">
        <f t="shared" si="0"/>
        <v>2011</v>
      </c>
      <c r="B13">
        <v>0.30142170000000001</v>
      </c>
    </row>
    <row r="14" spans="1:3">
      <c r="A14">
        <f t="shared" si="0"/>
        <v>2012</v>
      </c>
      <c r="B14">
        <v>0.3133707</v>
      </c>
    </row>
    <row r="15" spans="1:3">
      <c r="A15">
        <f t="shared" si="0"/>
        <v>2013</v>
      </c>
      <c r="B15">
        <v>0.30737059999999999</v>
      </c>
      <c r="C15">
        <f>AVERAGE(B14:B16)</f>
        <v>0.30688569999999998</v>
      </c>
    </row>
    <row r="16" spans="1:3">
      <c r="A16">
        <f t="shared" si="0"/>
        <v>2014</v>
      </c>
      <c r="B16">
        <v>0.29991580000000001</v>
      </c>
    </row>
    <row r="20" spans="1:12">
      <c r="A20" t="s">
        <v>146</v>
      </c>
      <c r="B20" t="s">
        <v>148</v>
      </c>
      <c r="C20" t="s">
        <v>148</v>
      </c>
      <c r="D20" t="s">
        <v>148</v>
      </c>
      <c r="E20" t="s">
        <v>148</v>
      </c>
    </row>
    <row r="21" spans="1:12">
      <c r="A21" t="s">
        <v>145</v>
      </c>
      <c r="B21" t="s">
        <v>147</v>
      </c>
      <c r="C21" t="s">
        <v>149</v>
      </c>
      <c r="D21" t="s">
        <v>150</v>
      </c>
      <c r="E21" t="s">
        <v>0</v>
      </c>
      <c r="J21" t="s">
        <v>149</v>
      </c>
      <c r="K21" t="s">
        <v>150</v>
      </c>
      <c r="L21" t="s">
        <v>0</v>
      </c>
    </row>
    <row r="22" spans="1:12">
      <c r="A22" t="s">
        <v>145</v>
      </c>
      <c r="B22" t="s">
        <v>151</v>
      </c>
      <c r="C22" t="s">
        <v>152</v>
      </c>
      <c r="D22" t="s">
        <v>153</v>
      </c>
      <c r="E22" t="s">
        <v>154</v>
      </c>
      <c r="F22" t="s">
        <v>155</v>
      </c>
      <c r="G22" t="s">
        <v>156</v>
      </c>
      <c r="H22" t="s">
        <v>157</v>
      </c>
      <c r="I22" t="s">
        <v>158</v>
      </c>
      <c r="J22" t="s">
        <v>159</v>
      </c>
      <c r="K22" t="s">
        <v>160</v>
      </c>
      <c r="L22" t="s">
        <v>161</v>
      </c>
    </row>
    <row r="23" spans="1:12">
      <c r="A23">
        <v>24</v>
      </c>
      <c r="B23">
        <v>0.71984800000000004</v>
      </c>
      <c r="C23" t="s">
        <v>162</v>
      </c>
      <c r="D23">
        <v>1</v>
      </c>
    </row>
    <row r="24" spans="1:12">
      <c r="A24">
        <v>25</v>
      </c>
      <c r="B24">
        <v>0.71984800000000004</v>
      </c>
      <c r="C24" t="s">
        <v>162</v>
      </c>
      <c r="D24">
        <v>1</v>
      </c>
    </row>
    <row r="25" spans="1:12">
      <c r="A25">
        <v>26</v>
      </c>
      <c r="B25">
        <v>0.70733900000000005</v>
      </c>
      <c r="C25" t="s">
        <v>162</v>
      </c>
      <c r="D25">
        <v>1</v>
      </c>
    </row>
    <row r="26" spans="1:12">
      <c r="A26">
        <v>27</v>
      </c>
      <c r="B26">
        <v>0.69494</v>
      </c>
      <c r="C26" t="s">
        <v>162</v>
      </c>
      <c r="D26">
        <v>1</v>
      </c>
    </row>
    <row r="27" spans="1:12">
      <c r="A27">
        <v>28</v>
      </c>
      <c r="B27">
        <v>0.68271800000000005</v>
      </c>
      <c r="C27" t="s">
        <v>162</v>
      </c>
      <c r="D27">
        <v>1</v>
      </c>
    </row>
    <row r="28" spans="1:12">
      <c r="A28">
        <v>29</v>
      </c>
      <c r="B28">
        <v>0.67074100000000003</v>
      </c>
      <c r="C28" t="s">
        <v>162</v>
      </c>
      <c r="D28">
        <v>1</v>
      </c>
    </row>
    <row r="29" spans="1:12">
      <c r="A29">
        <v>30</v>
      </c>
      <c r="B29">
        <v>0.65907700000000002</v>
      </c>
      <c r="C29" t="s">
        <v>162</v>
      </c>
      <c r="D29">
        <v>1</v>
      </c>
    </row>
    <row r="30" spans="1:12">
      <c r="A30">
        <v>31</v>
      </c>
      <c r="B30">
        <v>0.64779600000000004</v>
      </c>
      <c r="C30" t="s">
        <v>162</v>
      </c>
      <c r="D30">
        <v>1</v>
      </c>
    </row>
    <row r="31" spans="1:12">
      <c r="A31">
        <v>32</v>
      </c>
      <c r="B31">
        <v>0.636961</v>
      </c>
      <c r="C31" t="s">
        <v>162</v>
      </c>
      <c r="D31">
        <v>1</v>
      </c>
    </row>
    <row r="32" spans="1:12">
      <c r="A32">
        <v>33</v>
      </c>
      <c r="B32">
        <v>0.626637</v>
      </c>
      <c r="C32" t="s">
        <v>162</v>
      </c>
      <c r="D32">
        <v>1</v>
      </c>
    </row>
    <row r="33" spans="1:12">
      <c r="A33">
        <v>34</v>
      </c>
      <c r="B33">
        <v>0.61688399999999999</v>
      </c>
      <c r="C33" t="s">
        <v>162</v>
      </c>
      <c r="D33">
        <v>1</v>
      </c>
    </row>
    <row r="34" spans="1:12">
      <c r="A34">
        <v>35</v>
      </c>
      <c r="B34">
        <v>0.60775699999999999</v>
      </c>
      <c r="C34" t="s">
        <v>162</v>
      </c>
      <c r="D34">
        <v>1</v>
      </c>
    </row>
    <row r="35" spans="1:12">
      <c r="A35">
        <v>36</v>
      </c>
      <c r="B35">
        <v>0.59930700000000003</v>
      </c>
      <c r="C35" t="s">
        <v>162</v>
      </c>
      <c r="D35">
        <v>1</v>
      </c>
    </row>
    <row r="36" spans="1:12">
      <c r="A36">
        <v>37</v>
      </c>
      <c r="B36">
        <v>0.59157899999999997</v>
      </c>
      <c r="C36" t="s">
        <v>162</v>
      </c>
      <c r="D36">
        <v>1</v>
      </c>
    </row>
    <row r="37" spans="1:12">
      <c r="A37">
        <v>38</v>
      </c>
      <c r="B37">
        <v>0.58461200000000002</v>
      </c>
      <c r="C37" t="s">
        <v>162</v>
      </c>
      <c r="D37">
        <v>1</v>
      </c>
    </row>
    <row r="38" spans="1:12">
      <c r="A38">
        <v>39</v>
      </c>
      <c r="B38">
        <v>0.57844099999999998</v>
      </c>
      <c r="C38" t="s">
        <v>162</v>
      </c>
      <c r="D38">
        <v>1</v>
      </c>
    </row>
    <row r="39" spans="1:12">
      <c r="A39">
        <v>40</v>
      </c>
      <c r="B39">
        <v>0.57309100000000002</v>
      </c>
      <c r="C39" t="s">
        <v>162</v>
      </c>
      <c r="D39">
        <v>1</v>
      </c>
      <c r="E39">
        <v>5.0670000000000001E-4</v>
      </c>
      <c r="F39">
        <v>5.6579999999999998E-4</v>
      </c>
      <c r="G39">
        <v>4.4989999999999999E-4</v>
      </c>
      <c r="H39">
        <v>1.4771000000000001E-3</v>
      </c>
      <c r="I39">
        <v>17072.330000000002</v>
      </c>
      <c r="J39">
        <v>0.38308340000000002</v>
      </c>
      <c r="K39">
        <v>0.30457060000000002</v>
      </c>
      <c r="L39">
        <v>0.30495080000000002</v>
      </c>
    </row>
    <row r="40" spans="1:12">
      <c r="A40">
        <v>41</v>
      </c>
      <c r="B40">
        <v>0.56858500000000001</v>
      </c>
      <c r="C40" t="s">
        <v>162</v>
      </c>
      <c r="D40">
        <v>1</v>
      </c>
      <c r="E40">
        <v>3.009E-4</v>
      </c>
      <c r="F40">
        <v>6.1320000000000005E-4</v>
      </c>
      <c r="G40">
        <v>4.6089999999999998E-4</v>
      </c>
      <c r="H40">
        <v>1.5696E-3</v>
      </c>
      <c r="I40">
        <v>17627.669999999998</v>
      </c>
      <c r="J40">
        <v>0.3906657</v>
      </c>
      <c r="K40">
        <v>0.29361720000000002</v>
      </c>
      <c r="L40">
        <v>0.26242149999999997</v>
      </c>
    </row>
    <row r="41" spans="1:12">
      <c r="A41">
        <v>42</v>
      </c>
      <c r="B41">
        <v>0.56493599999999999</v>
      </c>
      <c r="C41" t="s">
        <v>162</v>
      </c>
      <c r="D41">
        <v>1</v>
      </c>
      <c r="E41">
        <v>4.3130000000000002E-4</v>
      </c>
      <c r="F41">
        <v>7.3729999999999998E-4</v>
      </c>
      <c r="G41">
        <v>5.3649999999999998E-4</v>
      </c>
      <c r="H41">
        <v>1.6373E-3</v>
      </c>
      <c r="I41">
        <v>18467</v>
      </c>
      <c r="J41">
        <v>0.45033849999999997</v>
      </c>
      <c r="K41">
        <v>0.32768969999999997</v>
      </c>
      <c r="L41">
        <v>0.23447889999999999</v>
      </c>
    </row>
    <row r="42" spans="1:12">
      <c r="A42">
        <v>43</v>
      </c>
      <c r="B42">
        <v>0.56215499999999996</v>
      </c>
      <c r="C42" t="s">
        <v>162</v>
      </c>
      <c r="D42">
        <v>1</v>
      </c>
      <c r="E42">
        <v>3.0009999999999998E-4</v>
      </c>
      <c r="F42">
        <v>7.0699999999999995E-4</v>
      </c>
      <c r="G42">
        <v>6.0479999999999996E-4</v>
      </c>
      <c r="H42">
        <v>1.7861999999999999E-3</v>
      </c>
      <c r="I42">
        <v>18877.330000000002</v>
      </c>
      <c r="J42">
        <v>0.39578200000000002</v>
      </c>
      <c r="K42">
        <v>0.33858480000000002</v>
      </c>
      <c r="L42">
        <v>0.21973280000000001</v>
      </c>
    </row>
    <row r="43" spans="1:12">
      <c r="A43">
        <v>44</v>
      </c>
      <c r="B43">
        <v>0.56024399999999996</v>
      </c>
      <c r="C43" t="s">
        <v>162</v>
      </c>
      <c r="D43">
        <v>1</v>
      </c>
      <c r="E43">
        <v>4.6270000000000003E-4</v>
      </c>
      <c r="F43">
        <v>7.6499999999999995E-4</v>
      </c>
      <c r="G43">
        <v>5.5710000000000004E-4</v>
      </c>
      <c r="H43">
        <v>1.8845999999999999E-3</v>
      </c>
      <c r="I43">
        <v>18745</v>
      </c>
      <c r="J43">
        <v>0.4059162</v>
      </c>
      <c r="K43">
        <v>0.29562919999999998</v>
      </c>
      <c r="L43">
        <v>0.2380824</v>
      </c>
    </row>
    <row r="44" spans="1:12">
      <c r="A44">
        <v>45</v>
      </c>
      <c r="B44">
        <v>0.55920199999999998</v>
      </c>
      <c r="C44" t="s">
        <v>162</v>
      </c>
      <c r="D44">
        <v>1</v>
      </c>
      <c r="E44">
        <v>5.0949999999999997E-4</v>
      </c>
      <c r="F44">
        <v>8.4329999999999995E-4</v>
      </c>
      <c r="G44">
        <v>6.6759999999999996E-4</v>
      </c>
      <c r="H44">
        <v>2.0539999999999998E-3</v>
      </c>
      <c r="I44">
        <v>18315.330000000002</v>
      </c>
      <c r="J44">
        <v>0.41054570000000001</v>
      </c>
      <c r="K44">
        <v>0.32503369999999998</v>
      </c>
      <c r="L44">
        <v>0.26054149999999998</v>
      </c>
    </row>
    <row r="45" spans="1:12">
      <c r="A45">
        <v>46</v>
      </c>
      <c r="B45">
        <v>0.55902200000000002</v>
      </c>
      <c r="C45" t="s">
        <v>162</v>
      </c>
      <c r="D45">
        <v>1</v>
      </c>
      <c r="E45">
        <v>6.9399999999999996E-4</v>
      </c>
      <c r="F45">
        <v>9.3389999999999999E-4</v>
      </c>
      <c r="G45">
        <v>7.025E-4</v>
      </c>
      <c r="H45">
        <v>2.2279999999999999E-3</v>
      </c>
      <c r="I45">
        <v>18187</v>
      </c>
      <c r="J45">
        <v>0.41916429999999999</v>
      </c>
      <c r="K45">
        <v>0.31531550000000003</v>
      </c>
      <c r="L45">
        <v>0.2679781</v>
      </c>
    </row>
    <row r="46" spans="1:12">
      <c r="A46">
        <v>47</v>
      </c>
      <c r="B46">
        <v>0.55969400000000002</v>
      </c>
      <c r="C46" t="s">
        <v>162</v>
      </c>
      <c r="D46">
        <v>1</v>
      </c>
      <c r="E46">
        <v>5.9849999999999997E-4</v>
      </c>
      <c r="F46">
        <v>9.9270000000000001E-4</v>
      </c>
      <c r="G46">
        <v>8.0250000000000004E-4</v>
      </c>
      <c r="H46">
        <v>2.4380999999999999E-3</v>
      </c>
      <c r="I46">
        <v>18374.330000000002</v>
      </c>
      <c r="J46">
        <v>0.40717609999999999</v>
      </c>
      <c r="K46">
        <v>0.32914529999999997</v>
      </c>
      <c r="L46">
        <v>0.2496855</v>
      </c>
    </row>
    <row r="47" spans="1:12">
      <c r="A47">
        <v>48</v>
      </c>
      <c r="B47">
        <v>0.56120400000000004</v>
      </c>
      <c r="C47" t="s">
        <v>162</v>
      </c>
      <c r="D47">
        <v>1</v>
      </c>
      <c r="E47">
        <v>5.6369999999999999E-4</v>
      </c>
      <c r="F47">
        <v>1.0387E-3</v>
      </c>
      <c r="G47">
        <v>8.9019999999999995E-4</v>
      </c>
      <c r="H47">
        <v>2.6408999999999998E-3</v>
      </c>
      <c r="I47">
        <v>18932.669999999998</v>
      </c>
      <c r="J47">
        <v>0.39331529999999998</v>
      </c>
      <c r="K47">
        <v>0.337088</v>
      </c>
      <c r="L47">
        <v>0.24616199999999999</v>
      </c>
    </row>
    <row r="48" spans="1:12">
      <c r="A48">
        <v>49</v>
      </c>
      <c r="B48">
        <v>0.56353299999999995</v>
      </c>
      <c r="C48" t="s">
        <v>162</v>
      </c>
      <c r="D48">
        <v>1</v>
      </c>
      <c r="E48">
        <v>8.0699999999999999E-4</v>
      </c>
      <c r="F48">
        <v>1.1854999999999999E-3</v>
      </c>
      <c r="G48">
        <v>9.8930000000000003E-4</v>
      </c>
      <c r="H48">
        <v>2.9256999999999998E-3</v>
      </c>
      <c r="I48">
        <v>19442.669999999998</v>
      </c>
      <c r="J48">
        <v>0.40521279999999998</v>
      </c>
      <c r="K48">
        <v>0.3381401</v>
      </c>
      <c r="L48">
        <v>0.25453500000000001</v>
      </c>
    </row>
    <row r="49" spans="1:12">
      <c r="A49">
        <v>50</v>
      </c>
      <c r="B49">
        <v>0.56666399999999995</v>
      </c>
      <c r="C49" t="s">
        <v>162</v>
      </c>
      <c r="D49">
        <v>1</v>
      </c>
      <c r="E49">
        <v>8.0840000000000003E-4</v>
      </c>
      <c r="F49">
        <v>1.3424999999999999E-3</v>
      </c>
      <c r="G49">
        <v>1.0652000000000001E-3</v>
      </c>
      <c r="H49">
        <v>3.2087999999999999E-3</v>
      </c>
      <c r="I49">
        <v>19766.330000000002</v>
      </c>
      <c r="J49">
        <v>0.41839490000000001</v>
      </c>
      <c r="K49">
        <v>0.33195340000000001</v>
      </c>
      <c r="L49">
        <v>0.25473750000000001</v>
      </c>
    </row>
    <row r="50" spans="1:12">
      <c r="A50">
        <v>51</v>
      </c>
      <c r="B50">
        <v>0.57057100000000005</v>
      </c>
      <c r="C50" t="s">
        <v>162</v>
      </c>
      <c r="D50">
        <v>1</v>
      </c>
      <c r="E50">
        <v>8.5950000000000002E-4</v>
      </c>
      <c r="F50">
        <v>1.5127000000000001E-3</v>
      </c>
      <c r="G50">
        <v>1.1892000000000001E-3</v>
      </c>
      <c r="H50">
        <v>3.5519000000000002E-3</v>
      </c>
      <c r="I50">
        <v>19794</v>
      </c>
      <c r="J50">
        <v>0.42587900000000001</v>
      </c>
      <c r="K50">
        <v>0.3348045</v>
      </c>
      <c r="L50">
        <v>0.26646540000000002</v>
      </c>
    </row>
    <row r="51" spans="1:12">
      <c r="A51">
        <v>52</v>
      </c>
      <c r="B51">
        <v>0.57523299999999999</v>
      </c>
      <c r="C51" t="s">
        <v>162</v>
      </c>
      <c r="D51">
        <v>1</v>
      </c>
      <c r="E51">
        <v>1.1871E-3</v>
      </c>
      <c r="F51">
        <v>1.5609E-3</v>
      </c>
      <c r="G51">
        <v>1.3990000000000001E-3</v>
      </c>
      <c r="H51">
        <v>3.8287E-3</v>
      </c>
      <c r="I51">
        <v>19736.669999999998</v>
      </c>
      <c r="J51">
        <v>0.40767239999999999</v>
      </c>
      <c r="K51">
        <v>0.36539579999999999</v>
      </c>
      <c r="L51">
        <v>0.27929739999999997</v>
      </c>
    </row>
    <row r="52" spans="1:12">
      <c r="A52">
        <v>53</v>
      </c>
      <c r="B52">
        <v>0.58062199999999997</v>
      </c>
      <c r="C52" t="s">
        <v>162</v>
      </c>
      <c r="D52">
        <v>1</v>
      </c>
      <c r="E52">
        <v>1.1402000000000001E-3</v>
      </c>
      <c r="F52">
        <v>1.7557E-3</v>
      </c>
      <c r="G52">
        <v>1.4575E-3</v>
      </c>
      <c r="H52">
        <v>4.1928E-3</v>
      </c>
      <c r="I52">
        <v>19558.669999999998</v>
      </c>
      <c r="J52">
        <v>0.4187382</v>
      </c>
      <c r="K52">
        <v>0.34762599999999999</v>
      </c>
      <c r="L52">
        <v>0.27576620000000002</v>
      </c>
    </row>
    <row r="53" spans="1:12">
      <c r="A53">
        <v>54</v>
      </c>
      <c r="B53">
        <v>0.58671300000000004</v>
      </c>
      <c r="C53" t="s">
        <v>162</v>
      </c>
      <c r="D53">
        <v>1</v>
      </c>
      <c r="E53">
        <v>1.1934000000000001E-3</v>
      </c>
      <c r="F53">
        <v>1.9127E-3</v>
      </c>
      <c r="G53">
        <v>1.5353000000000001E-3</v>
      </c>
      <c r="H53">
        <v>4.5231999999999998E-3</v>
      </c>
      <c r="I53">
        <v>19245</v>
      </c>
      <c r="J53">
        <v>0.42287530000000001</v>
      </c>
      <c r="K53">
        <v>0.33943010000000001</v>
      </c>
      <c r="L53">
        <v>0.27978769999999997</v>
      </c>
    </row>
    <row r="54" spans="1:12">
      <c r="A54">
        <v>55</v>
      </c>
      <c r="B54">
        <v>0.59347899999999998</v>
      </c>
      <c r="C54" t="s">
        <v>162</v>
      </c>
      <c r="D54">
        <v>1</v>
      </c>
      <c r="E54">
        <v>1.508E-3</v>
      </c>
      <c r="F54">
        <v>2.1703E-3</v>
      </c>
      <c r="G54">
        <v>1.7847E-3</v>
      </c>
      <c r="H54">
        <v>5.0058999999999998E-3</v>
      </c>
      <c r="I54">
        <v>18979.330000000002</v>
      </c>
      <c r="J54">
        <v>0.43355630000000001</v>
      </c>
      <c r="K54">
        <v>0.35652230000000001</v>
      </c>
      <c r="L54">
        <v>0.28749560000000002</v>
      </c>
    </row>
    <row r="55" spans="1:12">
      <c r="A55">
        <v>56</v>
      </c>
      <c r="B55">
        <v>0.60089099999999995</v>
      </c>
      <c r="C55" t="s">
        <v>162</v>
      </c>
      <c r="D55">
        <v>1</v>
      </c>
      <c r="E55">
        <v>1.5717999999999999E-3</v>
      </c>
      <c r="F55">
        <v>2.3490999999999998E-3</v>
      </c>
      <c r="G55">
        <v>1.7953000000000001E-3</v>
      </c>
      <c r="H55">
        <v>5.4304000000000002E-3</v>
      </c>
      <c r="I55">
        <v>18630</v>
      </c>
      <c r="J55">
        <v>0.43258429999999998</v>
      </c>
      <c r="K55">
        <v>0.33059880000000003</v>
      </c>
      <c r="L55">
        <v>0.28812539999999998</v>
      </c>
    </row>
    <row r="56" spans="1:12">
      <c r="A56">
        <v>57</v>
      </c>
      <c r="B56">
        <v>0.60892199999999996</v>
      </c>
      <c r="C56" t="s">
        <v>162</v>
      </c>
      <c r="D56">
        <v>1</v>
      </c>
      <c r="E56">
        <v>1.6134000000000001E-3</v>
      </c>
      <c r="F56">
        <v>2.8728999999999998E-3</v>
      </c>
      <c r="G56">
        <v>2.0736000000000001E-3</v>
      </c>
      <c r="H56">
        <v>5.8744000000000001E-3</v>
      </c>
      <c r="I56">
        <v>18189</v>
      </c>
      <c r="J56">
        <v>0.48906159999999999</v>
      </c>
      <c r="K56">
        <v>0.35298679999999999</v>
      </c>
      <c r="L56">
        <v>0.29596860000000003</v>
      </c>
    </row>
    <row r="57" spans="1:12">
      <c r="A57">
        <v>58</v>
      </c>
      <c r="B57">
        <v>0.61754299999999995</v>
      </c>
      <c r="C57" t="s">
        <v>162</v>
      </c>
      <c r="D57">
        <v>1</v>
      </c>
      <c r="E57">
        <v>2.1546999999999998E-3</v>
      </c>
      <c r="F57">
        <v>2.9478999999999998E-3</v>
      </c>
      <c r="G57">
        <v>2.3153000000000002E-3</v>
      </c>
      <c r="H57">
        <v>6.4612999999999997E-3</v>
      </c>
      <c r="I57">
        <v>17626</v>
      </c>
      <c r="J57">
        <v>0.45623599999999997</v>
      </c>
      <c r="K57">
        <v>0.35834139999999998</v>
      </c>
      <c r="L57">
        <v>0.30295610000000001</v>
      </c>
    </row>
    <row r="58" spans="1:12">
      <c r="A58">
        <v>59</v>
      </c>
      <c r="B58">
        <v>0.62672799999999995</v>
      </c>
      <c r="C58" t="s">
        <v>162</v>
      </c>
      <c r="D58">
        <v>1</v>
      </c>
      <c r="E58">
        <v>1.9968999999999998E-3</v>
      </c>
      <c r="F58">
        <v>3.2047E-3</v>
      </c>
      <c r="G58">
        <v>2.7058999999999998E-3</v>
      </c>
      <c r="H58">
        <v>6.9950000000000003E-3</v>
      </c>
      <c r="I58">
        <v>16993.669999999998</v>
      </c>
      <c r="J58">
        <v>0.45813619999999999</v>
      </c>
      <c r="K58">
        <v>0.38683630000000002</v>
      </c>
      <c r="L58">
        <v>0.29477310000000001</v>
      </c>
    </row>
    <row r="59" spans="1:12">
      <c r="A59">
        <v>60</v>
      </c>
      <c r="B59">
        <v>0.63644699999999998</v>
      </c>
      <c r="C59" t="s">
        <v>162</v>
      </c>
      <c r="D59">
        <v>1</v>
      </c>
      <c r="E59">
        <v>2.1876E-3</v>
      </c>
      <c r="F59">
        <v>3.6340999999999999E-3</v>
      </c>
      <c r="G59">
        <v>2.9107999999999998E-3</v>
      </c>
      <c r="H59">
        <v>7.4961999999999997E-3</v>
      </c>
      <c r="I59">
        <v>16455.330000000002</v>
      </c>
      <c r="J59">
        <v>0.48478860000000001</v>
      </c>
      <c r="K59">
        <v>0.38829780000000003</v>
      </c>
      <c r="L59">
        <v>0.29098849999999998</v>
      </c>
    </row>
    <row r="60" spans="1:12">
      <c r="A60">
        <v>61</v>
      </c>
      <c r="B60">
        <v>0.64667399999999997</v>
      </c>
      <c r="C60" t="s">
        <v>162</v>
      </c>
      <c r="D60">
        <v>1</v>
      </c>
      <c r="E60">
        <v>2.2791E-3</v>
      </c>
      <c r="F60">
        <v>4.0860000000000002E-3</v>
      </c>
      <c r="G60">
        <v>3.1662999999999999E-3</v>
      </c>
      <c r="H60">
        <v>8.1550000000000008E-3</v>
      </c>
      <c r="I60">
        <v>15811</v>
      </c>
      <c r="J60">
        <v>0.50105049999999995</v>
      </c>
      <c r="K60">
        <v>0.3882719</v>
      </c>
      <c r="L60">
        <v>0.2956416</v>
      </c>
    </row>
    <row r="61" spans="1:12">
      <c r="A61">
        <v>62</v>
      </c>
      <c r="B61">
        <v>0.65738200000000002</v>
      </c>
      <c r="C61" t="s">
        <v>162</v>
      </c>
      <c r="D61">
        <v>1</v>
      </c>
      <c r="E61">
        <v>2.7745999999999999E-3</v>
      </c>
      <c r="F61">
        <v>4.4857999999999999E-3</v>
      </c>
      <c r="G61">
        <v>3.5925000000000002E-3</v>
      </c>
      <c r="H61">
        <v>8.7968999999999999E-3</v>
      </c>
      <c r="I61">
        <v>15157.33</v>
      </c>
      <c r="J61">
        <v>0.50993569999999999</v>
      </c>
      <c r="K61">
        <v>0.40838370000000002</v>
      </c>
      <c r="L61">
        <v>0.30974420000000003</v>
      </c>
    </row>
    <row r="62" spans="1:12">
      <c r="A62">
        <v>63</v>
      </c>
      <c r="B62">
        <v>0.668543</v>
      </c>
      <c r="C62" t="s">
        <v>162</v>
      </c>
      <c r="D62">
        <v>1</v>
      </c>
      <c r="E62">
        <v>3.0523999999999998E-3</v>
      </c>
      <c r="F62">
        <v>4.9611000000000004E-3</v>
      </c>
      <c r="G62">
        <v>3.8987000000000002E-3</v>
      </c>
      <c r="H62">
        <v>9.6098999999999993E-3</v>
      </c>
      <c r="I62">
        <v>14520.67</v>
      </c>
      <c r="J62">
        <v>0.51624199999999998</v>
      </c>
      <c r="K62">
        <v>0.40569050000000001</v>
      </c>
      <c r="L62">
        <v>0.32560250000000002</v>
      </c>
    </row>
    <row r="63" spans="1:12">
      <c r="A63">
        <v>64</v>
      </c>
      <c r="B63">
        <v>0.68013000000000001</v>
      </c>
      <c r="C63" t="s">
        <v>162</v>
      </c>
      <c r="D63">
        <v>1</v>
      </c>
      <c r="E63">
        <v>3.7284000000000002E-3</v>
      </c>
      <c r="F63">
        <v>5.7216999999999997E-3</v>
      </c>
      <c r="G63">
        <v>4.5418000000000004E-3</v>
      </c>
      <c r="H63">
        <v>1.06637E-2</v>
      </c>
      <c r="I63">
        <v>14483.67</v>
      </c>
      <c r="J63">
        <v>0.53655299999999995</v>
      </c>
      <c r="K63">
        <v>0.42590790000000001</v>
      </c>
      <c r="L63">
        <v>0.3409798</v>
      </c>
    </row>
    <row r="64" spans="1:12">
      <c r="A64">
        <v>65</v>
      </c>
      <c r="B64">
        <v>0.69211699999999998</v>
      </c>
      <c r="C64" t="s">
        <v>162</v>
      </c>
      <c r="D64">
        <v>1</v>
      </c>
      <c r="E64">
        <v>4.1554000000000001E-3</v>
      </c>
      <c r="F64">
        <v>6.4856000000000002E-3</v>
      </c>
      <c r="G64">
        <v>5.1393000000000003E-3</v>
      </c>
      <c r="H64">
        <v>1.15979E-2</v>
      </c>
      <c r="I64">
        <v>14676.33</v>
      </c>
      <c r="J64">
        <v>0.55920800000000004</v>
      </c>
      <c r="K64">
        <v>0.44312509999999999</v>
      </c>
      <c r="L64">
        <v>0.34351169999999998</v>
      </c>
    </row>
    <row r="65" spans="1:12">
      <c r="A65">
        <v>66</v>
      </c>
      <c r="B65">
        <v>0.70447599999999999</v>
      </c>
      <c r="C65" t="s">
        <v>162</v>
      </c>
      <c r="D65">
        <v>1</v>
      </c>
      <c r="E65">
        <v>4.2551000000000004E-3</v>
      </c>
      <c r="F65">
        <v>7.3758000000000001E-3</v>
      </c>
      <c r="G65">
        <v>5.8821999999999998E-3</v>
      </c>
      <c r="H65">
        <v>1.29374E-2</v>
      </c>
      <c r="I65">
        <v>14398</v>
      </c>
      <c r="J65">
        <v>0.57011489999999998</v>
      </c>
      <c r="K65">
        <v>0.45466139999999999</v>
      </c>
      <c r="L65">
        <v>0.34385110000000002</v>
      </c>
    </row>
    <row r="66" spans="1:12">
      <c r="A66">
        <v>67</v>
      </c>
      <c r="B66">
        <v>0.71718199999999999</v>
      </c>
      <c r="C66" t="s">
        <v>162</v>
      </c>
      <c r="D66">
        <v>1</v>
      </c>
      <c r="E66">
        <v>4.9245000000000001E-3</v>
      </c>
      <c r="F66">
        <v>8.2352999999999992E-3</v>
      </c>
      <c r="G66">
        <v>6.5501999999999999E-3</v>
      </c>
      <c r="H66">
        <v>1.4266300000000001E-2</v>
      </c>
      <c r="I66">
        <v>13308.67</v>
      </c>
      <c r="J66">
        <v>0.57725510000000002</v>
      </c>
      <c r="K66">
        <v>0.45913680000000001</v>
      </c>
      <c r="L66">
        <v>0.36416019999999999</v>
      </c>
    </row>
    <row r="67" spans="1:12">
      <c r="A67">
        <v>68</v>
      </c>
      <c r="B67">
        <v>0.73020700000000005</v>
      </c>
      <c r="C67" t="s">
        <v>162</v>
      </c>
      <c r="D67">
        <v>1</v>
      </c>
      <c r="E67">
        <v>6.3006E-3</v>
      </c>
      <c r="F67">
        <v>9.4733000000000005E-3</v>
      </c>
      <c r="G67">
        <v>7.5237999999999998E-3</v>
      </c>
      <c r="H67">
        <v>1.5824399999999999E-2</v>
      </c>
      <c r="I67">
        <v>11946.33</v>
      </c>
      <c r="J67">
        <v>0.59865179999999996</v>
      </c>
      <c r="K67">
        <v>0.47545589999999999</v>
      </c>
      <c r="L67">
        <v>0.39694239999999997</v>
      </c>
    </row>
    <row r="68" spans="1:12">
      <c r="A68">
        <v>69</v>
      </c>
      <c r="B68">
        <v>0.74352399999999996</v>
      </c>
      <c r="C68" t="s">
        <v>162</v>
      </c>
      <c r="D68">
        <v>1</v>
      </c>
      <c r="E68">
        <v>7.7856000000000002E-3</v>
      </c>
      <c r="F68">
        <v>1.03534E-2</v>
      </c>
      <c r="G68">
        <v>8.6216999999999995E-3</v>
      </c>
      <c r="H68">
        <v>1.74605E-2</v>
      </c>
      <c r="I68">
        <v>11186</v>
      </c>
      <c r="J68">
        <v>0.59296409999999999</v>
      </c>
      <c r="K68">
        <v>0.49378349999999999</v>
      </c>
      <c r="L68">
        <v>0.4150701</v>
      </c>
    </row>
    <row r="69" spans="1:12">
      <c r="A69">
        <v>70</v>
      </c>
      <c r="B69">
        <v>0.75710500000000003</v>
      </c>
      <c r="C69" t="s">
        <v>162</v>
      </c>
      <c r="D69">
        <v>1</v>
      </c>
      <c r="E69">
        <v>7.8003999999999999E-3</v>
      </c>
      <c r="F69">
        <v>1.1890299999999999E-2</v>
      </c>
      <c r="G69">
        <v>9.4672000000000003E-3</v>
      </c>
      <c r="H69">
        <v>1.92394E-2</v>
      </c>
      <c r="I69">
        <v>11103.33</v>
      </c>
      <c r="J69">
        <v>0.61801729999999999</v>
      </c>
      <c r="K69">
        <v>0.49207089999999998</v>
      </c>
      <c r="L69">
        <v>0.41610160000000002</v>
      </c>
    </row>
    <row r="70" spans="1:12">
      <c r="A70">
        <v>71</v>
      </c>
      <c r="B70">
        <v>0.77092300000000002</v>
      </c>
      <c r="C70" t="s">
        <v>162</v>
      </c>
      <c r="D70">
        <v>1</v>
      </c>
      <c r="E70">
        <v>9.0594999999999998E-3</v>
      </c>
      <c r="F70">
        <v>1.3986200000000001E-2</v>
      </c>
      <c r="G70">
        <v>1.13136E-2</v>
      </c>
      <c r="H70">
        <v>2.1346799999999999E-2</v>
      </c>
      <c r="I70">
        <v>10661.33</v>
      </c>
      <c r="J70">
        <v>0.65519019999999994</v>
      </c>
      <c r="K70">
        <v>0.52998909999999999</v>
      </c>
      <c r="L70">
        <v>0.42009999999999997</v>
      </c>
    </row>
    <row r="71" spans="1:12">
      <c r="A71">
        <v>72</v>
      </c>
      <c r="B71">
        <v>0.78494799999999998</v>
      </c>
      <c r="C71" t="s">
        <v>162</v>
      </c>
      <c r="D71">
        <v>1</v>
      </c>
      <c r="E71">
        <v>9.7579999999999993E-3</v>
      </c>
      <c r="F71">
        <v>1.55313E-2</v>
      </c>
      <c r="G71">
        <v>1.24452E-2</v>
      </c>
      <c r="H71">
        <v>2.35315E-2</v>
      </c>
      <c r="I71">
        <v>9861.3330000000005</v>
      </c>
      <c r="J71">
        <v>0.66002450000000001</v>
      </c>
      <c r="K71">
        <v>0.52887410000000001</v>
      </c>
      <c r="L71">
        <v>0.43238840000000001</v>
      </c>
    </row>
    <row r="72" spans="1:12">
      <c r="A72">
        <v>73</v>
      </c>
      <c r="B72">
        <v>0.799153</v>
      </c>
      <c r="C72" t="s">
        <v>162</v>
      </c>
      <c r="D72">
        <v>1</v>
      </c>
      <c r="E72">
        <v>1.18151E-2</v>
      </c>
      <c r="F72">
        <v>1.74664E-2</v>
      </c>
      <c r="G72">
        <v>1.4397699999999999E-2</v>
      </c>
      <c r="H72">
        <v>2.61646E-2</v>
      </c>
      <c r="I72">
        <v>9099.3330000000005</v>
      </c>
      <c r="J72">
        <v>0.66755889999999996</v>
      </c>
      <c r="K72">
        <v>0.55027510000000002</v>
      </c>
      <c r="L72">
        <v>0.46100069999999999</v>
      </c>
    </row>
    <row r="73" spans="1:12">
      <c r="A73">
        <v>74</v>
      </c>
      <c r="B73">
        <v>0.81350599999999995</v>
      </c>
      <c r="C73" t="s">
        <v>162</v>
      </c>
      <c r="D73">
        <v>1</v>
      </c>
      <c r="E73">
        <v>1.4659200000000001E-2</v>
      </c>
      <c r="F73">
        <v>2.0088600000000002E-2</v>
      </c>
      <c r="G73">
        <v>1.5738599999999998E-2</v>
      </c>
      <c r="H73">
        <v>2.8826299999999999E-2</v>
      </c>
      <c r="I73">
        <v>8664</v>
      </c>
      <c r="J73">
        <v>0.6968818</v>
      </c>
      <c r="K73">
        <v>0.5459813</v>
      </c>
      <c r="L73">
        <v>0.48449789999999998</v>
      </c>
    </row>
    <row r="74" spans="1:12">
      <c r="A74">
        <v>75</v>
      </c>
      <c r="B74">
        <v>0.82797900000000002</v>
      </c>
      <c r="C74" t="s">
        <v>162</v>
      </c>
      <c r="D74">
        <v>1</v>
      </c>
      <c r="E74">
        <v>1.5815800000000001E-2</v>
      </c>
      <c r="F74">
        <v>2.2640500000000001E-2</v>
      </c>
      <c r="G74">
        <v>1.8711499999999999E-2</v>
      </c>
      <c r="H74">
        <v>3.1848399999999999E-2</v>
      </c>
      <c r="I74">
        <v>8408.5</v>
      </c>
      <c r="J74">
        <v>0.71088280000000004</v>
      </c>
      <c r="K74">
        <v>0.58751810000000004</v>
      </c>
      <c r="L74">
        <v>0.48628090000000002</v>
      </c>
    </row>
    <row r="75" spans="1:12">
      <c r="A75">
        <v>76</v>
      </c>
      <c r="B75">
        <v>0.84253999999999996</v>
      </c>
      <c r="C75" t="s">
        <v>162</v>
      </c>
      <c r="D75">
        <v>1</v>
      </c>
      <c r="E75">
        <v>1.6526900000000001E-2</v>
      </c>
      <c r="F75">
        <v>2.53035E-2</v>
      </c>
      <c r="G75">
        <v>2.0448899999999999E-2</v>
      </c>
      <c r="H75">
        <v>3.4733100000000003E-2</v>
      </c>
      <c r="I75">
        <v>8229</v>
      </c>
      <c r="J75">
        <v>0.72851160000000004</v>
      </c>
      <c r="K75">
        <v>0.58874490000000002</v>
      </c>
      <c r="L75">
        <v>0.48120220000000002</v>
      </c>
    </row>
    <row r="76" spans="1:12">
      <c r="A76">
        <v>77</v>
      </c>
      <c r="B76">
        <v>0.857159</v>
      </c>
      <c r="C76" t="s">
        <v>162</v>
      </c>
      <c r="D76">
        <v>1</v>
      </c>
    </row>
    <row r="77" spans="1:12">
      <c r="A77">
        <v>78</v>
      </c>
      <c r="B77">
        <v>0.87180400000000002</v>
      </c>
      <c r="C77" t="s">
        <v>162</v>
      </c>
      <c r="D77">
        <v>1</v>
      </c>
    </row>
    <row r="78" spans="1:12">
      <c r="A78">
        <v>79</v>
      </c>
      <c r="B78">
        <v>0.88644500000000004</v>
      </c>
      <c r="C78" t="s">
        <v>162</v>
      </c>
      <c r="D78">
        <v>1</v>
      </c>
    </row>
    <row r="79" spans="1:12">
      <c r="A79">
        <v>80</v>
      </c>
      <c r="B79">
        <v>0.90105199999999996</v>
      </c>
      <c r="C79" t="s">
        <v>162</v>
      </c>
      <c r="D79">
        <v>1</v>
      </c>
    </row>
    <row r="80" spans="1:12">
      <c r="A80">
        <v>81</v>
      </c>
      <c r="B80">
        <v>0.91559500000000005</v>
      </c>
      <c r="C80" t="s">
        <v>162</v>
      </c>
      <c r="D80">
        <v>1</v>
      </c>
    </row>
    <row r="81" spans="1:4">
      <c r="A81">
        <v>82</v>
      </c>
      <c r="B81">
        <v>0.93004799999999999</v>
      </c>
      <c r="C81" t="s">
        <v>162</v>
      </c>
      <c r="D81">
        <v>1</v>
      </c>
    </row>
    <row r="82" spans="1:4">
      <c r="A82">
        <v>83</v>
      </c>
      <c r="B82">
        <v>0.94438500000000003</v>
      </c>
      <c r="C82" t="s">
        <v>162</v>
      </c>
      <c r="D82">
        <v>1</v>
      </c>
    </row>
    <row r="83" spans="1:4">
      <c r="A83">
        <v>84</v>
      </c>
      <c r="B83">
        <v>0.95858699999999997</v>
      </c>
      <c r="C83" t="s">
        <v>162</v>
      </c>
      <c r="D83">
        <v>1</v>
      </c>
    </row>
    <row r="84" spans="1:4">
      <c r="A84">
        <v>85</v>
      </c>
      <c r="B84">
        <v>0.97263699999999997</v>
      </c>
      <c r="C84" t="s">
        <v>162</v>
      </c>
      <c r="D84">
        <v>1</v>
      </c>
    </row>
    <row r="85" spans="1:4">
      <c r="A85">
        <v>86</v>
      </c>
      <c r="B85">
        <v>0.98652499999999999</v>
      </c>
      <c r="C85" t="s">
        <v>162</v>
      </c>
      <c r="D85">
        <v>1</v>
      </c>
    </row>
    <row r="86" spans="1:4">
      <c r="A86">
        <v>87</v>
      </c>
      <c r="B86">
        <v>1</v>
      </c>
      <c r="C86" t="s">
        <v>162</v>
      </c>
      <c r="D86">
        <v>1</v>
      </c>
    </row>
    <row r="87" spans="1:4">
      <c r="A87">
        <v>88</v>
      </c>
      <c r="B87">
        <v>1</v>
      </c>
      <c r="C87" t="s">
        <v>162</v>
      </c>
      <c r="D87">
        <v>1</v>
      </c>
    </row>
    <row r="88" spans="1:4">
      <c r="A88">
        <v>89</v>
      </c>
      <c r="B88">
        <v>1</v>
      </c>
      <c r="C88" t="s">
        <v>162</v>
      </c>
      <c r="D88">
        <v>1</v>
      </c>
    </row>
    <row r="89" spans="1:4">
      <c r="A89">
        <v>90</v>
      </c>
      <c r="B89">
        <v>1</v>
      </c>
      <c r="C89" t="s">
        <v>162</v>
      </c>
      <c r="D89">
        <v>1</v>
      </c>
    </row>
  </sheetData>
  <pageMargins left="0.75" right="0.75" top="1" bottom="1" header="0.5" footer="0.5"/>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20"/>
  <sheetViews>
    <sheetView workbookViewId="0">
      <selection activeCell="Q3" sqref="Q3:Q17"/>
    </sheetView>
  </sheetViews>
  <sheetFormatPr baseColWidth="10" defaultRowHeight="16"/>
  <sheetData>
    <row r="1" spans="1:19">
      <c r="G1" t="s">
        <v>165</v>
      </c>
    </row>
    <row r="2" spans="1:19" ht="119">
      <c r="A2" s="67"/>
      <c r="B2" s="67" t="s">
        <v>166</v>
      </c>
      <c r="C2" s="67" t="s">
        <v>167</v>
      </c>
      <c r="D2" s="67" t="s">
        <v>168</v>
      </c>
      <c r="E2" s="67" t="s">
        <v>169</v>
      </c>
      <c r="F2" s="67" t="s">
        <v>403</v>
      </c>
      <c r="G2" s="67" t="s">
        <v>170</v>
      </c>
      <c r="H2" s="67" t="s">
        <v>171</v>
      </c>
      <c r="I2" s="67" t="s">
        <v>172</v>
      </c>
      <c r="J2" s="67" t="s">
        <v>173</v>
      </c>
      <c r="K2" s="67" t="s">
        <v>174</v>
      </c>
      <c r="L2" s="67" t="s">
        <v>175</v>
      </c>
      <c r="M2" s="67" t="s">
        <v>176</v>
      </c>
      <c r="N2" s="67" t="s">
        <v>177</v>
      </c>
      <c r="O2" s="67" t="s">
        <v>178</v>
      </c>
      <c r="P2" s="67" t="s">
        <v>179</v>
      </c>
      <c r="Q2" s="67" t="s">
        <v>408</v>
      </c>
    </row>
    <row r="3" spans="1:19">
      <c r="A3" s="68" t="s">
        <v>180</v>
      </c>
      <c r="B3" s="69">
        <v>0.2736697178641912</v>
      </c>
      <c r="C3" s="30">
        <f t="shared" ref="C3:C17" si="0">G3</f>
        <v>0.25620003287068466</v>
      </c>
      <c r="D3" s="30">
        <f t="shared" ref="D3:D17" si="1">C3+P3</f>
        <v>0.25620003287068466</v>
      </c>
      <c r="E3" s="30">
        <v>0.18637483345331732</v>
      </c>
      <c r="F3" s="30">
        <v>0.25627643137704581</v>
      </c>
      <c r="G3" s="70">
        <v>0.25620003287068466</v>
      </c>
      <c r="H3" s="70">
        <v>0.12308348180830748</v>
      </c>
      <c r="I3" s="70">
        <v>5.2005275620831178E-3</v>
      </c>
      <c r="J3" s="70">
        <v>1.5729500280321673E-2</v>
      </c>
      <c r="K3" s="70">
        <v>3.9863802989590653E-3</v>
      </c>
      <c r="L3" s="70">
        <v>1.1743119981362607E-2</v>
      </c>
      <c r="M3" s="70">
        <v>0</v>
      </c>
      <c r="N3" s="70">
        <v>0.11218651527245889</v>
      </c>
      <c r="O3" s="70">
        <v>1.7469684993506557E-2</v>
      </c>
      <c r="P3" s="70">
        <v>0</v>
      </c>
      <c r="Q3" s="30">
        <f>P3*(1-0.89)/(1-0.15)</f>
        <v>0</v>
      </c>
      <c r="R3" s="30">
        <f t="shared" ref="R3:R17" si="2">G3-H3-I3-J3-M3-N3</f>
        <v>7.9475135084106086E-9</v>
      </c>
      <c r="S3" s="30">
        <f t="shared" ref="S3:S17" si="3">B3-G3-O3</f>
        <v>0</v>
      </c>
    </row>
    <row r="4" spans="1:19">
      <c r="A4" s="71" t="s">
        <v>181</v>
      </c>
      <c r="B4" s="69">
        <v>0.29920201258485779</v>
      </c>
      <c r="C4" s="30">
        <f t="shared" si="0"/>
        <v>0.24249604408961822</v>
      </c>
      <c r="D4" s="30">
        <f t="shared" si="1"/>
        <v>0.24249604408961822</v>
      </c>
      <c r="E4" s="30">
        <v>0.20484370380910846</v>
      </c>
      <c r="F4" s="30">
        <v>0.24252435099333525</v>
      </c>
      <c r="G4" s="70">
        <v>0.24249604408961822</v>
      </c>
      <c r="H4" s="70">
        <v>0.10255850714416055</v>
      </c>
      <c r="I4" s="70">
        <v>1.0189266648870994E-2</v>
      </c>
      <c r="J4" s="70">
        <v>1.66029587036872E-2</v>
      </c>
      <c r="K4" s="70">
        <v>5.6443554774251318E-3</v>
      </c>
      <c r="L4" s="70">
        <v>1.0958603226262069E-2</v>
      </c>
      <c r="M4" s="70">
        <v>0</v>
      </c>
      <c r="N4" s="70">
        <v>0.11313962241548445</v>
      </c>
      <c r="O4" s="70">
        <v>5.6705968495239574E-2</v>
      </c>
      <c r="P4" s="70">
        <v>0</v>
      </c>
      <c r="Q4" s="30">
        <f t="shared" ref="Q4:Q17" si="4">P4*(1-0.89)/(1-0.15)</f>
        <v>0</v>
      </c>
      <c r="R4" s="30">
        <f t="shared" si="2"/>
        <v>5.6891774150580332E-6</v>
      </c>
      <c r="S4" s="30">
        <f t="shared" si="3"/>
        <v>0</v>
      </c>
    </row>
    <row r="5" spans="1:19">
      <c r="A5" s="71" t="s">
        <v>182</v>
      </c>
      <c r="B5" s="69">
        <v>0.32954049854581591</v>
      </c>
      <c r="C5" s="30">
        <f t="shared" si="0"/>
        <v>0.24495110707951523</v>
      </c>
      <c r="D5" s="30">
        <f t="shared" si="1"/>
        <v>0.24495110707951523</v>
      </c>
      <c r="E5" s="30">
        <v>0.22615822890584503</v>
      </c>
      <c r="F5" s="30">
        <v>0.24498221650719643</v>
      </c>
      <c r="G5" s="70">
        <v>0.24495110707951523</v>
      </c>
      <c r="H5" s="70">
        <v>9.0869026481942436E-2</v>
      </c>
      <c r="I5" s="70">
        <v>1.7972151205336011E-2</v>
      </c>
      <c r="J5" s="70">
        <v>1.925267092728053E-2</v>
      </c>
      <c r="K5" s="70">
        <v>7.7418707349781171E-3</v>
      </c>
      <c r="L5" s="70">
        <v>1.1510800192302412E-2</v>
      </c>
      <c r="M5" s="70">
        <v>0</v>
      </c>
      <c r="N5" s="70">
        <v>0.11686543165873819</v>
      </c>
      <c r="O5" s="70">
        <v>8.4589391466300706E-2</v>
      </c>
      <c r="P5" s="70">
        <v>0</v>
      </c>
      <c r="Q5" s="30">
        <f t="shared" si="4"/>
        <v>0</v>
      </c>
      <c r="R5" s="30">
        <f t="shared" si="2"/>
        <v>-8.1731937819629064E-6</v>
      </c>
      <c r="S5" s="30">
        <f t="shared" si="3"/>
        <v>0</v>
      </c>
    </row>
    <row r="6" spans="1:19">
      <c r="A6" s="71" t="s">
        <v>183</v>
      </c>
      <c r="B6" s="69">
        <v>0.34860766050052072</v>
      </c>
      <c r="C6" s="30">
        <f t="shared" si="0"/>
        <v>0.23520665342115579</v>
      </c>
      <c r="D6" s="30">
        <f t="shared" si="1"/>
        <v>0.23520665342115579</v>
      </c>
      <c r="E6" s="30">
        <v>0.23555435207655823</v>
      </c>
      <c r="F6" s="30">
        <v>0.23517987783998251</v>
      </c>
      <c r="G6" s="70">
        <v>0.23520665342115579</v>
      </c>
      <c r="H6" s="70">
        <v>7.6861691053634759E-2</v>
      </c>
      <c r="I6" s="70">
        <v>2.8282794588987328E-2</v>
      </c>
      <c r="J6" s="70">
        <v>2.3838437131728726E-2</v>
      </c>
      <c r="K6" s="70">
        <v>1.131344524604664E-2</v>
      </c>
      <c r="L6" s="70">
        <v>1.2524991885682086E-2</v>
      </c>
      <c r="M6" s="70">
        <v>0</v>
      </c>
      <c r="N6" s="70">
        <v>0.10621140037477421</v>
      </c>
      <c r="O6" s="70">
        <v>0.1134010070793649</v>
      </c>
      <c r="P6" s="70">
        <v>0</v>
      </c>
      <c r="Q6" s="30">
        <f t="shared" si="4"/>
        <v>0</v>
      </c>
      <c r="R6" s="30">
        <f t="shared" si="2"/>
        <v>1.2330272030777745E-5</v>
      </c>
      <c r="S6" s="30">
        <f t="shared" si="3"/>
        <v>0</v>
      </c>
    </row>
    <row r="7" spans="1:19">
      <c r="A7" s="71" t="s">
        <v>184</v>
      </c>
      <c r="B7" s="69">
        <v>0.36469156360360294</v>
      </c>
      <c r="C7" s="30">
        <f t="shared" si="0"/>
        <v>0.24197534002071935</v>
      </c>
      <c r="D7" s="30">
        <f t="shared" si="1"/>
        <v>0.24197534002071935</v>
      </c>
      <c r="E7" s="30">
        <v>0.23957319946977768</v>
      </c>
      <c r="F7" s="30">
        <v>0.24197524413466454</v>
      </c>
      <c r="G7" s="70">
        <v>0.24197534002071935</v>
      </c>
      <c r="H7" s="70">
        <v>6.7042891795916687E-2</v>
      </c>
      <c r="I7" s="70">
        <v>4.3738890529445733E-2</v>
      </c>
      <c r="J7" s="70">
        <v>2.5662459529184833E-2</v>
      </c>
      <c r="K7" s="70">
        <v>1.3389555516932708E-2</v>
      </c>
      <c r="L7" s="70">
        <v>1.2272904012252128E-2</v>
      </c>
      <c r="M7" s="70">
        <v>0</v>
      </c>
      <c r="N7" s="70">
        <v>0.10553584281575179</v>
      </c>
      <c r="O7" s="70">
        <v>0.12271622358288359</v>
      </c>
      <c r="P7" s="70">
        <v>0</v>
      </c>
      <c r="Q7" s="30">
        <f t="shared" si="4"/>
        <v>0</v>
      </c>
      <c r="R7" s="30">
        <f t="shared" si="2"/>
        <v>-4.7446495796965582E-6</v>
      </c>
      <c r="S7" s="30">
        <f t="shared" si="3"/>
        <v>0</v>
      </c>
    </row>
    <row r="8" spans="1:19">
      <c r="A8" s="71" t="s">
        <v>185</v>
      </c>
      <c r="B8" s="69">
        <v>0.38397103035128</v>
      </c>
      <c r="C8" s="30">
        <f t="shared" si="0"/>
        <v>0.25385615416279084</v>
      </c>
      <c r="D8" s="30">
        <f t="shared" si="1"/>
        <v>0.25385615416279084</v>
      </c>
      <c r="E8" s="30">
        <v>0.24657775271341473</v>
      </c>
      <c r="F8" s="30">
        <v>0.25386173045262694</v>
      </c>
      <c r="G8" s="70">
        <v>0.25385615416279084</v>
      </c>
      <c r="H8" s="70">
        <v>6.4057502504750397E-2</v>
      </c>
      <c r="I8" s="70">
        <v>5.7360961932812558E-2</v>
      </c>
      <c r="J8" s="70">
        <v>2.7479975717920463E-2</v>
      </c>
      <c r="K8" s="70">
        <v>1.5186174615713558E-2</v>
      </c>
      <c r="L8" s="70">
        <v>1.2293801102206903E-2</v>
      </c>
      <c r="M8" s="70">
        <v>0</v>
      </c>
      <c r="N8" s="70">
        <v>0.10495958777342883</v>
      </c>
      <c r="O8" s="70">
        <v>0.13011487618848919</v>
      </c>
      <c r="P8" s="70">
        <v>0</v>
      </c>
      <c r="Q8" s="30">
        <f t="shared" si="4"/>
        <v>0</v>
      </c>
      <c r="R8" s="30">
        <f t="shared" si="2"/>
        <v>-1.8737661214157653E-6</v>
      </c>
      <c r="S8" s="30">
        <f t="shared" si="3"/>
        <v>0</v>
      </c>
    </row>
    <row r="9" spans="1:19">
      <c r="A9" s="71" t="s">
        <v>186</v>
      </c>
      <c r="B9" s="69">
        <v>0.38431182823914173</v>
      </c>
      <c r="C9" s="30">
        <f t="shared" si="0"/>
        <v>0.26256944999963355</v>
      </c>
      <c r="D9" s="30">
        <f t="shared" si="1"/>
        <v>0.26256944999963355</v>
      </c>
      <c r="E9" s="30">
        <v>0.24752515406012904</v>
      </c>
      <c r="F9" s="30">
        <v>0.26256356760859489</v>
      </c>
      <c r="G9" s="70">
        <v>0.26256944999963355</v>
      </c>
      <c r="H9" s="70">
        <v>5.41877453267368E-2</v>
      </c>
      <c r="I9" s="70">
        <v>7.3109563551864196E-2</v>
      </c>
      <c r="J9" s="70">
        <v>2.9199783300667768E-2</v>
      </c>
      <c r="K9" s="70">
        <v>1.6518012149416207E-2</v>
      </c>
      <c r="L9" s="70">
        <v>1.2681771151251563E-2</v>
      </c>
      <c r="M9" s="70">
        <v>0</v>
      </c>
      <c r="N9" s="70">
        <v>0.1060708611229642</v>
      </c>
      <c r="O9" s="70">
        <v>0.12174237823950816</v>
      </c>
      <c r="P9" s="70">
        <v>0</v>
      </c>
      <c r="Q9" s="30">
        <f t="shared" si="4"/>
        <v>0</v>
      </c>
      <c r="R9" s="30">
        <f t="shared" si="2"/>
        <v>1.4966974005575784E-6</v>
      </c>
      <c r="S9" s="30">
        <f t="shared" si="3"/>
        <v>0</v>
      </c>
    </row>
    <row r="10" spans="1:19">
      <c r="A10" s="71" t="s">
        <v>187</v>
      </c>
      <c r="B10" s="69">
        <v>0.39081037672910901</v>
      </c>
      <c r="C10" s="30">
        <f t="shared" si="0"/>
        <v>0.27768774865434631</v>
      </c>
      <c r="D10" s="30">
        <f t="shared" si="1"/>
        <v>0.27768774865434631</v>
      </c>
      <c r="E10" s="30">
        <v>0.24923553473784263</v>
      </c>
      <c r="F10" s="30">
        <v>0.27769057638943195</v>
      </c>
      <c r="G10" s="70">
        <v>0.27768774865434631</v>
      </c>
      <c r="H10" s="70">
        <v>5.1078589854839866E-2</v>
      </c>
      <c r="I10" s="70">
        <v>9.1298457522001067E-2</v>
      </c>
      <c r="J10" s="70">
        <v>3.2134958090262358E-2</v>
      </c>
      <c r="K10" s="70">
        <v>1.8169372979231439E-2</v>
      </c>
      <c r="L10" s="70">
        <v>1.3965585111030916E-2</v>
      </c>
      <c r="M10" s="70">
        <v>0</v>
      </c>
      <c r="N10" s="70">
        <v>0.10317220464566358</v>
      </c>
      <c r="O10" s="70">
        <v>0.11312262807476271</v>
      </c>
      <c r="P10" s="70">
        <v>0</v>
      </c>
      <c r="Q10" s="30">
        <f t="shared" si="4"/>
        <v>0</v>
      </c>
      <c r="R10" s="30">
        <f t="shared" si="2"/>
        <v>3.5385415794453312E-6</v>
      </c>
      <c r="S10" s="30">
        <f t="shared" si="3"/>
        <v>0</v>
      </c>
    </row>
    <row r="11" spans="1:19">
      <c r="A11" s="71" t="s">
        <v>149</v>
      </c>
      <c r="B11" s="69">
        <v>0.38845264262037899</v>
      </c>
      <c r="C11" s="30">
        <f t="shared" si="0"/>
        <v>0.29402880339923826</v>
      </c>
      <c r="D11" s="30">
        <f t="shared" si="1"/>
        <v>0.29402880339923826</v>
      </c>
      <c r="E11" s="30">
        <v>0.25616886182909898</v>
      </c>
      <c r="F11" s="30">
        <v>0.29403209872543812</v>
      </c>
      <c r="G11" s="70">
        <v>0.29402880339923826</v>
      </c>
      <c r="H11" s="70">
        <v>4.8464460679753574E-2</v>
      </c>
      <c r="I11" s="70">
        <v>0.11246132307408452</v>
      </c>
      <c r="J11" s="70">
        <v>3.5334979215231044E-2</v>
      </c>
      <c r="K11" s="70">
        <v>1.9774541228339073E-2</v>
      </c>
      <c r="L11" s="70">
        <v>1.5560437986891969E-2</v>
      </c>
      <c r="M11" s="70">
        <v>0</v>
      </c>
      <c r="N11" s="70">
        <v>9.7767177451673973E-2</v>
      </c>
      <c r="O11" s="70">
        <v>9.4423839221140726E-2</v>
      </c>
      <c r="P11" s="70">
        <v>0</v>
      </c>
      <c r="Q11" s="30">
        <f t="shared" si="4"/>
        <v>0</v>
      </c>
      <c r="R11" s="30">
        <f t="shared" si="2"/>
        <v>8.6297849515026837E-7</v>
      </c>
      <c r="S11" s="30">
        <f t="shared" si="3"/>
        <v>0</v>
      </c>
    </row>
    <row r="12" spans="1:19">
      <c r="A12" s="71" t="s">
        <v>188</v>
      </c>
      <c r="B12" s="69">
        <v>0.35005285018790011</v>
      </c>
      <c r="C12" s="30">
        <f t="shared" si="0"/>
        <v>0.28633839617704143</v>
      </c>
      <c r="D12" s="30">
        <f t="shared" si="1"/>
        <v>0.28633839617704143</v>
      </c>
      <c r="E12" s="30">
        <v>0.25666877956074408</v>
      </c>
      <c r="F12" s="30">
        <v>0.28633183799684048</v>
      </c>
      <c r="G12" s="70">
        <v>0.28633839617704143</v>
      </c>
      <c r="H12" s="70">
        <v>3.8279068401836223E-2</v>
      </c>
      <c r="I12" s="70">
        <v>0.12724900462673583</v>
      </c>
      <c r="J12" s="70">
        <v>4.0685961395097066E-2</v>
      </c>
      <c r="K12" s="70">
        <v>2.4450521611378437E-2</v>
      </c>
      <c r="L12" s="70">
        <v>1.6235439783718629E-2</v>
      </c>
      <c r="M12" s="70">
        <v>0</v>
      </c>
      <c r="N12" s="70">
        <v>8.0124358740271046E-2</v>
      </c>
      <c r="O12" s="70">
        <v>6.3714454010858679E-2</v>
      </c>
      <c r="P12" s="70">
        <v>0</v>
      </c>
      <c r="Q12" s="30">
        <f t="shared" si="4"/>
        <v>0</v>
      </c>
      <c r="R12" s="30">
        <f t="shared" si="2"/>
        <v>3.0131012684897485E-9</v>
      </c>
      <c r="S12" s="30">
        <f t="shared" si="3"/>
        <v>0</v>
      </c>
    </row>
    <row r="13" spans="1:19">
      <c r="A13" s="71" t="s">
        <v>189</v>
      </c>
      <c r="B13" s="69">
        <v>0.30740474009168106</v>
      </c>
      <c r="C13" s="30">
        <f t="shared" si="0"/>
        <v>0.27661467207050416</v>
      </c>
      <c r="D13" s="30">
        <f t="shared" si="1"/>
        <v>0.27661467207050416</v>
      </c>
      <c r="E13" s="30">
        <v>0.28606830989883114</v>
      </c>
      <c r="F13" s="30">
        <v>0.27661575097590685</v>
      </c>
      <c r="G13" s="70">
        <v>0.27661467207050416</v>
      </c>
      <c r="H13" s="70">
        <v>3.2265096040549363E-2</v>
      </c>
      <c r="I13" s="70">
        <v>0.14736139532347398</v>
      </c>
      <c r="J13" s="70">
        <v>4.4571332058351322E-2</v>
      </c>
      <c r="K13" s="70">
        <v>3.0969570560441435E-2</v>
      </c>
      <c r="L13" s="70">
        <v>1.3601761497909887E-2</v>
      </c>
      <c r="M13" s="70">
        <v>0</v>
      </c>
      <c r="N13" s="70">
        <v>5.2416025127526078E-2</v>
      </c>
      <c r="O13" s="70">
        <v>3.0790068021176883E-2</v>
      </c>
      <c r="P13" s="70">
        <v>0</v>
      </c>
      <c r="Q13" s="30">
        <f t="shared" si="4"/>
        <v>0</v>
      </c>
      <c r="R13" s="30">
        <f t="shared" si="2"/>
        <v>8.2352060342544275E-7</v>
      </c>
      <c r="S13" s="30">
        <f t="shared" si="3"/>
        <v>0</v>
      </c>
    </row>
    <row r="14" spans="1:19">
      <c r="A14" s="71" t="s">
        <v>190</v>
      </c>
      <c r="B14" s="69">
        <v>0.29701229833239656</v>
      </c>
      <c r="C14" s="30">
        <f t="shared" si="0"/>
        <v>0.28913925727188333</v>
      </c>
      <c r="D14" s="30">
        <f t="shared" si="1"/>
        <v>0.29043908663196993</v>
      </c>
      <c r="E14" s="30">
        <v>0.38217616203845139</v>
      </c>
      <c r="F14" s="30">
        <v>0.29386179134917889</v>
      </c>
      <c r="G14" s="70">
        <v>0.28913925727188333</v>
      </c>
      <c r="H14" s="70">
        <v>2.3372186619157638E-2</v>
      </c>
      <c r="I14" s="70">
        <v>0.1869571405964979</v>
      </c>
      <c r="J14" s="70">
        <v>5.3363404936930009E-2</v>
      </c>
      <c r="K14" s="70">
        <v>4.3788527078615115E-2</v>
      </c>
      <c r="L14" s="70">
        <v>9.5748778583148939E-3</v>
      </c>
      <c r="M14" s="70">
        <v>1.4326573559881456E-3</v>
      </c>
      <c r="N14" s="70">
        <v>2.4013755806049867E-2</v>
      </c>
      <c r="O14" s="70">
        <v>7.8730410605132323E-3</v>
      </c>
      <c r="P14" s="70">
        <v>1.2998293600866287E-3</v>
      </c>
      <c r="Q14" s="30">
        <f t="shared" si="4"/>
        <v>1.6821321130532839E-4</v>
      </c>
      <c r="R14" s="30">
        <f t="shared" si="2"/>
        <v>1.1195725977894422E-7</v>
      </c>
      <c r="S14" s="30">
        <f t="shared" si="3"/>
        <v>0</v>
      </c>
    </row>
    <row r="15" spans="1:19">
      <c r="A15" s="71" t="s">
        <v>191</v>
      </c>
      <c r="B15" s="69">
        <v>0.33295272193242065</v>
      </c>
      <c r="C15" s="30">
        <f t="shared" si="0"/>
        <v>0.33153581002765642</v>
      </c>
      <c r="D15" s="30">
        <f t="shared" si="1"/>
        <v>0.37506329436607855</v>
      </c>
      <c r="E15" s="30">
        <v>0.49438587982908327</v>
      </c>
      <c r="F15" s="30">
        <v>0.39150116548688391</v>
      </c>
      <c r="G15" s="70">
        <v>0.33153581002765642</v>
      </c>
      <c r="H15" s="70">
        <v>2.2325385242458643E-2</v>
      </c>
      <c r="I15" s="70">
        <v>0.22038425748254201</v>
      </c>
      <c r="J15" s="70">
        <v>6.7092909419068383E-2</v>
      </c>
      <c r="K15" s="70">
        <v>6.1243567500112589E-2</v>
      </c>
      <c r="L15" s="70">
        <v>5.8493419189557952E-3</v>
      </c>
      <c r="M15" s="70">
        <v>9.9857694370207393E-3</v>
      </c>
      <c r="N15" s="70">
        <v>1.1747558157524367E-2</v>
      </c>
      <c r="O15" s="70">
        <v>1.4169119047642321E-3</v>
      </c>
      <c r="P15" s="70">
        <v>4.3527484338422115E-2</v>
      </c>
      <c r="Q15" s="30">
        <f t="shared" si="4"/>
        <v>5.6329685614428613E-3</v>
      </c>
      <c r="R15" s="30">
        <f t="shared" si="2"/>
        <v>-6.9710957716420663E-8</v>
      </c>
      <c r="S15" s="30">
        <f t="shared" si="3"/>
        <v>-3.4694469519536142E-18</v>
      </c>
    </row>
    <row r="16" spans="1:19">
      <c r="A16" s="71" t="s">
        <v>192</v>
      </c>
      <c r="B16" s="69">
        <v>0.30384734808022501</v>
      </c>
      <c r="C16" s="30">
        <f t="shared" si="0"/>
        <v>0.30363302683907506</v>
      </c>
      <c r="D16" s="30">
        <f t="shared" si="1"/>
        <v>0.44317046952316719</v>
      </c>
      <c r="E16" s="30">
        <v>0.53391848674384368</v>
      </c>
      <c r="F16" s="30">
        <v>0.51220215792040469</v>
      </c>
      <c r="G16" s="70">
        <v>0.30363302683907506</v>
      </c>
      <c r="H16" s="70">
        <v>2.1720558149477393E-2</v>
      </c>
      <c r="I16" s="70">
        <v>0.18361579288264099</v>
      </c>
      <c r="J16" s="70">
        <v>8.2916499902597626E-2</v>
      </c>
      <c r="K16" s="70">
        <v>8.0343627423104677E-2</v>
      </c>
      <c r="L16" s="70">
        <v>2.5728724794929466E-3</v>
      </c>
      <c r="M16" s="70">
        <v>9.9893855390915352E-3</v>
      </c>
      <c r="N16" s="70">
        <v>5.3907964559122478E-3</v>
      </c>
      <c r="O16" s="70">
        <v>2.1432124114992637E-4</v>
      </c>
      <c r="P16" s="70">
        <v>0.1395374426840921</v>
      </c>
      <c r="Q16" s="30">
        <f t="shared" si="4"/>
        <v>1.805778670029427E-2</v>
      </c>
      <c r="R16" s="30">
        <f t="shared" si="2"/>
        <v>-6.0906447134009833E-9</v>
      </c>
      <c r="S16" s="30">
        <f t="shared" si="3"/>
        <v>2.4286128663675299E-17</v>
      </c>
    </row>
    <row r="17" spans="1:19" ht="17" thickBot="1">
      <c r="A17" s="72" t="s">
        <v>193</v>
      </c>
      <c r="B17" s="69">
        <v>0.23043554856689025</v>
      </c>
      <c r="C17" s="30">
        <f t="shared" si="0"/>
        <v>0.23041529953479767</v>
      </c>
      <c r="D17" s="30">
        <f t="shared" si="1"/>
        <v>0.45875481639750315</v>
      </c>
      <c r="E17" s="30">
        <v>0.54386919736862183</v>
      </c>
      <c r="F17" s="30">
        <v>0.74800645404893429</v>
      </c>
      <c r="G17" s="70">
        <v>0.23041529953479767</v>
      </c>
      <c r="H17" s="70">
        <v>2.263387106359005E-2</v>
      </c>
      <c r="I17" s="70">
        <v>9.2288695275783539E-2</v>
      </c>
      <c r="J17" s="70">
        <v>0.10104760975809768</v>
      </c>
      <c r="K17" s="70">
        <v>0.10023240000009537</v>
      </c>
      <c r="L17" s="70">
        <v>8.1520975800231099E-4</v>
      </c>
      <c r="M17" s="70">
        <v>1.1135729029774666E-2</v>
      </c>
      <c r="N17" s="70">
        <v>3.3093828242272139E-3</v>
      </c>
      <c r="O17" s="70">
        <v>2.0249032092578024E-5</v>
      </c>
      <c r="P17" s="70">
        <v>0.22833951686270551</v>
      </c>
      <c r="Q17" s="30">
        <f t="shared" si="4"/>
        <v>2.9549819829291297E-2</v>
      </c>
      <c r="R17" s="30">
        <f t="shared" si="2"/>
        <v>1.1583324521780014E-8</v>
      </c>
      <c r="S17" s="30">
        <f t="shared" si="3"/>
        <v>5.3193669087570061E-19</v>
      </c>
    </row>
    <row r="18" spans="1:19" ht="17" thickTop="1"/>
    <row r="20" spans="1:19">
      <c r="A20" s="73" t="s">
        <v>194</v>
      </c>
      <c r="P20" t="s">
        <v>195</v>
      </c>
    </row>
  </sheetData>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67"/>
  <sheetViews>
    <sheetView workbookViewId="0">
      <pane xSplit="1" ySplit="7" topLeftCell="B30" activePane="bottomRight" state="frozen"/>
      <selection activeCell="S112" sqref="S112:S124"/>
      <selection pane="topRight" activeCell="S112" sqref="S112:S124"/>
      <selection pane="bottomLeft" activeCell="S112" sqref="S112:S124"/>
      <selection pane="bottomRight" activeCell="C58" sqref="C58"/>
    </sheetView>
  </sheetViews>
  <sheetFormatPr baseColWidth="10" defaultRowHeight="16"/>
  <cols>
    <col min="1" max="16384" width="10.7109375" style="41"/>
  </cols>
  <sheetData>
    <row r="1" spans="1:6">
      <c r="A1" s="40" t="s">
        <v>36</v>
      </c>
    </row>
    <row r="2" spans="1:6">
      <c r="A2" s="40" t="s">
        <v>37</v>
      </c>
    </row>
    <row r="3" spans="1:6">
      <c r="A3" s="40" t="s">
        <v>38</v>
      </c>
    </row>
    <row r="4" spans="1:6" ht="15" customHeight="1">
      <c r="A4" s="40" t="s">
        <v>39</v>
      </c>
    </row>
    <row r="5" spans="1:6">
      <c r="A5" s="40" t="s">
        <v>40</v>
      </c>
    </row>
    <row r="7" spans="1:6" s="42" customFormat="1" ht="78" customHeight="1">
      <c r="B7" s="43" t="s">
        <v>41</v>
      </c>
      <c r="C7" s="43" t="s">
        <v>42</v>
      </c>
      <c r="D7" s="43" t="s">
        <v>43</v>
      </c>
      <c r="E7" s="43" t="s">
        <v>44</v>
      </c>
      <c r="F7" s="43" t="s">
        <v>141</v>
      </c>
    </row>
    <row r="8" spans="1:6">
      <c r="A8">
        <v>1982</v>
      </c>
      <c r="B8" s="44">
        <v>9.3400003388524055E-3</v>
      </c>
      <c r="C8" s="44">
        <v>9.1099999845027924E-3</v>
      </c>
      <c r="D8" s="44">
        <v>8.8999997824430466E-3</v>
      </c>
      <c r="E8" s="44">
        <v>8.7400004267692566E-3</v>
      </c>
      <c r="F8" s="66">
        <v>4.4999998062849045E-3</v>
      </c>
    </row>
    <row r="9" spans="1:6">
      <c r="A9">
        <v>1983</v>
      </c>
      <c r="B9" s="44">
        <v>1.0870000347495079E-2</v>
      </c>
      <c r="C9" s="44">
        <v>1.0350000113248825E-2</v>
      </c>
      <c r="D9" s="44">
        <v>9.9200000986456871E-3</v>
      </c>
      <c r="E9" s="44">
        <v>9.5800003036856651E-3</v>
      </c>
      <c r="F9" s="66">
        <v>4.2500002309679985E-3</v>
      </c>
    </row>
    <row r="10" spans="1:6">
      <c r="A10">
        <v>1984</v>
      </c>
      <c r="B10" s="44">
        <v>1.0759999975562096E-2</v>
      </c>
      <c r="C10" s="44">
        <v>1.0019999928772449E-2</v>
      </c>
      <c r="D10" s="44">
        <v>9.4200000166893005E-3</v>
      </c>
      <c r="E10" s="44">
        <v>8.9400000870227814E-3</v>
      </c>
      <c r="F10" s="66">
        <v>4.029999952763319E-3</v>
      </c>
    </row>
    <row r="11" spans="1:6">
      <c r="A11">
        <v>1985</v>
      </c>
      <c r="B11" s="44">
        <v>9.6499994397163391E-3</v>
      </c>
      <c r="C11" s="44">
        <v>8.8099995627999306E-3</v>
      </c>
      <c r="D11" s="44">
        <v>8.229999803006649E-3</v>
      </c>
      <c r="E11" s="44">
        <v>7.7399997971951962E-3</v>
      </c>
      <c r="F11" s="66">
        <v>3.9300001226365566E-3</v>
      </c>
    </row>
    <row r="12" spans="1:6">
      <c r="A12">
        <v>1986</v>
      </c>
      <c r="B12" s="44">
        <v>1.0240000672638416E-2</v>
      </c>
      <c r="C12" s="44">
        <v>9.190000593662262E-3</v>
      </c>
      <c r="D12" s="44">
        <v>8.4699997678399086E-3</v>
      </c>
      <c r="E12" s="44">
        <v>7.890000008046627E-3</v>
      </c>
      <c r="F12" s="66">
        <v>4.029999952763319E-3</v>
      </c>
    </row>
    <row r="13" spans="1:6">
      <c r="A13">
        <v>1987</v>
      </c>
      <c r="B13" s="44">
        <v>1.3710000552237034E-2</v>
      </c>
      <c r="C13" s="44">
        <v>1.2079999782145023E-2</v>
      </c>
      <c r="D13" s="44">
        <v>1.0980000719428062E-2</v>
      </c>
      <c r="E13" s="44">
        <v>1.0080000385642052E-2</v>
      </c>
      <c r="F13" s="66">
        <v>4.2799999937415123E-3</v>
      </c>
    </row>
    <row r="14" spans="1:6">
      <c r="A14">
        <v>1988</v>
      </c>
      <c r="B14" s="44">
        <v>1.2889999896287918E-2</v>
      </c>
      <c r="C14" s="44">
        <v>1.1099999770522118E-2</v>
      </c>
      <c r="D14" s="44">
        <v>9.9200000986456871E-3</v>
      </c>
      <c r="E14" s="44">
        <v>8.9900000020861626E-3</v>
      </c>
      <c r="F14" s="66">
        <v>4.0199998766183853E-3</v>
      </c>
    </row>
    <row r="15" spans="1:6">
      <c r="A15">
        <v>1989</v>
      </c>
      <c r="B15" s="44">
        <v>1.4379999600350857E-2</v>
      </c>
      <c r="C15" s="44">
        <v>1.2230000458657742E-2</v>
      </c>
      <c r="D15" s="44">
        <v>1.0859999805688858E-2</v>
      </c>
      <c r="E15" s="44">
        <v>9.7799999639391899E-3</v>
      </c>
      <c r="F15" s="66">
        <v>4.2099999263882637E-3</v>
      </c>
    </row>
    <row r="16" spans="1:6">
      <c r="A16">
        <v>1990</v>
      </c>
      <c r="B16" s="44">
        <v>1.3990000821650028E-2</v>
      </c>
      <c r="C16" s="44">
        <v>1.1670000851154327E-2</v>
      </c>
      <c r="D16" s="44">
        <v>1.0209999978542328E-2</v>
      </c>
      <c r="E16" s="44">
        <v>9.100000374019146E-3</v>
      </c>
      <c r="F16" s="66">
        <v>4.0000001899898052E-3</v>
      </c>
    </row>
    <row r="17" spans="1:6">
      <c r="A17">
        <v>1991</v>
      </c>
      <c r="B17" s="44">
        <v>1.4220000244677067E-2</v>
      </c>
      <c r="C17" s="44">
        <v>1.1699999682605267E-2</v>
      </c>
      <c r="D17" s="44">
        <v>1.0110000148415565E-2</v>
      </c>
      <c r="E17" s="44">
        <v>8.9400000870227814E-3</v>
      </c>
      <c r="F17" s="66">
        <v>3.8499999791383743E-3</v>
      </c>
    </row>
    <row r="18" spans="1:6">
      <c r="A18">
        <v>1992</v>
      </c>
      <c r="B18" s="44">
        <v>1.408000010997057E-2</v>
      </c>
      <c r="C18" s="44">
        <v>1.1510000564157963E-2</v>
      </c>
      <c r="D18" s="44">
        <v>9.9099995568394661E-3</v>
      </c>
      <c r="E18" s="44">
        <v>8.7799998000264168E-3</v>
      </c>
      <c r="F18" s="66">
        <v>3.8100001402199268E-3</v>
      </c>
    </row>
    <row r="19" spans="1:6">
      <c r="A19">
        <v>1993</v>
      </c>
      <c r="B19" s="44">
        <v>1.4589999802410603E-2</v>
      </c>
      <c r="C19" s="44">
        <v>1.1660000309348106E-2</v>
      </c>
      <c r="D19" s="44">
        <v>9.8599996417760849E-3</v>
      </c>
      <c r="E19" s="44">
        <v>8.6099999025464058E-3</v>
      </c>
      <c r="F19" s="66">
        <v>3.8100001402199268E-3</v>
      </c>
    </row>
    <row r="20" spans="1:6">
      <c r="A20">
        <v>1994</v>
      </c>
      <c r="B20" s="44">
        <v>1.4969999901950359E-2</v>
      </c>
      <c r="C20" s="44">
        <v>1.1739999987185001E-2</v>
      </c>
      <c r="D20" s="44">
        <v>9.7899995744228363E-3</v>
      </c>
      <c r="E20" s="44">
        <v>8.4800003096461296E-3</v>
      </c>
      <c r="F20" s="66">
        <v>3.8100001402199268E-3</v>
      </c>
    </row>
    <row r="21" spans="1:6">
      <c r="A21">
        <v>1995</v>
      </c>
      <c r="B21" s="44">
        <v>1.5859998762607574E-2</v>
      </c>
      <c r="C21" s="44">
        <v>1.2240000069141388E-2</v>
      </c>
      <c r="D21" s="44">
        <v>1.0080000385642052E-2</v>
      </c>
      <c r="E21" s="44">
        <v>8.659999817609787E-3</v>
      </c>
      <c r="F21" s="66">
        <v>3.8800002075731754E-3</v>
      </c>
    </row>
    <row r="22" spans="1:6">
      <c r="A22">
        <v>1996</v>
      </c>
      <c r="B22" s="44">
        <v>1.7519999295473099E-2</v>
      </c>
      <c r="C22" s="44">
        <v>1.3480000197887421E-2</v>
      </c>
      <c r="D22" s="44">
        <v>1.1119999922811985E-2</v>
      </c>
      <c r="E22" s="44">
        <v>9.5699997618794441E-3</v>
      </c>
      <c r="F22" s="66">
        <v>4.1000000201165676E-3</v>
      </c>
    </row>
    <row r="23" spans="1:6">
      <c r="A23">
        <v>1997</v>
      </c>
      <c r="B23" s="44">
        <v>2.1110000088810921E-2</v>
      </c>
      <c r="C23" s="44">
        <v>1.5890000388026237E-2</v>
      </c>
      <c r="D23" s="44">
        <v>1.2790000066161156E-2</v>
      </c>
      <c r="E23" s="44">
        <v>1.080000028014183E-2</v>
      </c>
      <c r="F23" s="66">
        <v>4.1100000962615013E-3</v>
      </c>
    </row>
    <row r="24" spans="1:6">
      <c r="A24">
        <v>1998</v>
      </c>
      <c r="B24" s="44">
        <v>2.232000045478344E-2</v>
      </c>
      <c r="C24" s="44">
        <v>1.6470000147819519E-2</v>
      </c>
      <c r="D24" s="44">
        <v>1.2949999421834946E-2</v>
      </c>
      <c r="E24" s="44">
        <v>1.0729999281466007E-2</v>
      </c>
      <c r="F24" s="66">
        <v>3.9900001138448715E-3</v>
      </c>
    </row>
    <row r="25" spans="1:6">
      <c r="A25">
        <v>1999</v>
      </c>
      <c r="B25" s="44">
        <v>2.8440000489354134E-2</v>
      </c>
      <c r="C25" s="44">
        <v>2.1140001714229584E-2</v>
      </c>
      <c r="D25" s="44">
        <v>1.664000004529953E-2</v>
      </c>
      <c r="E25" s="44">
        <v>1.3839999213814735E-2</v>
      </c>
      <c r="F25" s="66">
        <v>4.2300000786781311E-3</v>
      </c>
    </row>
    <row r="26" spans="1:6">
      <c r="A26">
        <v>2000</v>
      </c>
      <c r="B26" s="44">
        <v>3.0629999935626984E-2</v>
      </c>
      <c r="C26" s="44">
        <v>2.2800000384449959E-2</v>
      </c>
      <c r="D26" s="44">
        <v>1.802000030875206E-2</v>
      </c>
      <c r="E26" s="44">
        <v>1.5049999579787254E-2</v>
      </c>
      <c r="F26" s="66">
        <v>4.1399998590350151E-3</v>
      </c>
    </row>
    <row r="27" spans="1:6">
      <c r="A27">
        <v>2001</v>
      </c>
      <c r="B27" s="44">
        <v>2.4230001494288445E-2</v>
      </c>
      <c r="C27" s="44">
        <v>1.7079999670386314E-2</v>
      </c>
      <c r="D27" s="44">
        <v>1.2880000285804272E-2</v>
      </c>
      <c r="E27" s="44">
        <v>1.039000041782856E-2</v>
      </c>
      <c r="F27" s="66">
        <v>3.6199998576194048E-3</v>
      </c>
    </row>
    <row r="28" spans="1:6">
      <c r="A28">
        <v>2002</v>
      </c>
      <c r="B28" s="44">
        <v>2.2539999336004257E-2</v>
      </c>
      <c r="C28" s="44">
        <v>1.5490000136196613E-2</v>
      </c>
      <c r="D28" s="44">
        <v>1.1440000496804714E-2</v>
      </c>
      <c r="E28" s="44">
        <v>9.180000051856041E-3</v>
      </c>
      <c r="F28" s="66">
        <v>3.4700001124292612E-3</v>
      </c>
    </row>
    <row r="29" spans="1:6">
      <c r="A29">
        <v>2003</v>
      </c>
      <c r="B29" s="44">
        <v>2.3399999365210533E-2</v>
      </c>
      <c r="C29" s="44">
        <v>1.5850000083446503E-2</v>
      </c>
      <c r="D29" s="44">
        <v>1.1579999700188637E-2</v>
      </c>
      <c r="E29" s="44">
        <v>9.2599997296929359E-3</v>
      </c>
      <c r="F29" s="66">
        <v>3.5100001841783524E-3</v>
      </c>
    </row>
    <row r="30" spans="1:6">
      <c r="A30">
        <v>2004</v>
      </c>
      <c r="B30" s="44">
        <v>2.1970000118017197E-2</v>
      </c>
      <c r="C30" s="44">
        <v>1.5039999037981033E-2</v>
      </c>
      <c r="D30" s="44">
        <v>1.1230000294744968E-2</v>
      </c>
      <c r="E30" s="44">
        <v>9.180000051856041E-3</v>
      </c>
      <c r="F30" s="66">
        <v>3.5100001841783524E-3</v>
      </c>
    </row>
    <row r="31" spans="1:6">
      <c r="A31">
        <v>2005</v>
      </c>
      <c r="B31" s="44">
        <v>2.1199999377131462E-2</v>
      </c>
      <c r="C31" s="44">
        <v>1.4750000089406967E-2</v>
      </c>
      <c r="D31" s="44">
        <v>1.1309999972581863E-2</v>
      </c>
      <c r="E31" s="44">
        <v>9.4599993899464607E-3</v>
      </c>
      <c r="F31" s="66">
        <v>3.6500000860542059E-3</v>
      </c>
    </row>
    <row r="32" spans="1:6">
      <c r="A32">
        <v>2006</v>
      </c>
      <c r="B32" s="44">
        <v>2.17600017786026E-2</v>
      </c>
      <c r="C32" s="44">
        <v>1.4939999207854271E-2</v>
      </c>
      <c r="D32" s="44">
        <v>1.1419999413192272E-2</v>
      </c>
      <c r="E32" s="44">
        <v>9.5300003886222839E-3</v>
      </c>
      <c r="F32" s="66">
        <v>3.6100000143051147E-3</v>
      </c>
    </row>
    <row r="33" spans="1:6">
      <c r="A33">
        <v>2007</v>
      </c>
      <c r="B33" s="44">
        <v>2.5849999859929085E-2</v>
      </c>
      <c r="C33" s="44">
        <v>1.786000095307827E-2</v>
      </c>
      <c r="D33" s="44">
        <v>1.3819999992847443E-2</v>
      </c>
      <c r="E33" s="44">
        <v>1.1610000394284725E-2</v>
      </c>
      <c r="F33" s="66">
        <v>4.029999952763319E-3</v>
      </c>
    </row>
    <row r="34" spans="1:6">
      <c r="A34">
        <v>2008</v>
      </c>
      <c r="B34" s="44">
        <v>2.9470000416040421E-2</v>
      </c>
      <c r="C34" s="44">
        <v>2.0029999315738678E-2</v>
      </c>
      <c r="D34" s="44">
        <v>1.5290000475943089E-2</v>
      </c>
      <c r="E34" s="44">
        <v>1.2710000388324261E-2</v>
      </c>
      <c r="F34" s="66">
        <v>4.1000000201165676E-3</v>
      </c>
    </row>
    <row r="35" spans="1:6">
      <c r="A35">
        <v>2009</v>
      </c>
      <c r="B35" s="44">
        <v>2.6089999824762344E-2</v>
      </c>
      <c r="C35" s="44">
        <v>1.744999922811985E-2</v>
      </c>
      <c r="D35" s="44">
        <v>1.3099999167025089E-2</v>
      </c>
      <c r="E35" s="44">
        <v>1.0750000365078449E-2</v>
      </c>
      <c r="F35" s="66">
        <v>3.5399999469518661E-3</v>
      </c>
    </row>
    <row r="36" spans="1:6">
      <c r="A36">
        <v>2010</v>
      </c>
      <c r="B36" s="44">
        <v>2.7170000597834587E-2</v>
      </c>
      <c r="C36" s="44">
        <v>1.7960000783205032E-2</v>
      </c>
      <c r="D36" s="44">
        <v>1.3359999284148216E-2</v>
      </c>
      <c r="E36" s="44">
        <v>1.0870000347495079E-2</v>
      </c>
      <c r="F36" s="66">
        <v>3.6199998576194048E-3</v>
      </c>
    </row>
    <row r="37" spans="1:6">
      <c r="A37">
        <v>2011</v>
      </c>
      <c r="B37" s="44">
        <v>2.8970001265406609E-2</v>
      </c>
      <c r="C37" s="44">
        <v>1.8950000405311584E-2</v>
      </c>
      <c r="D37" s="44">
        <v>1.3980000279843807E-2</v>
      </c>
      <c r="E37" s="44">
        <v>1.128000020980835E-2</v>
      </c>
      <c r="F37" s="66">
        <v>3.6599999293684959E-3</v>
      </c>
    </row>
    <row r="38" spans="1:6">
      <c r="A38">
        <v>2012</v>
      </c>
      <c r="B38" s="44">
        <v>3.0589999631047249E-2</v>
      </c>
      <c r="C38" s="44">
        <v>1.9600000232458115E-2</v>
      </c>
      <c r="D38" s="44">
        <v>1.4190000481903553E-2</v>
      </c>
      <c r="E38" s="44">
        <v>1.1309999972581863E-2</v>
      </c>
      <c r="F38" s="66">
        <v>3.6800000816583633E-3</v>
      </c>
    </row>
    <row r="39" spans="1:6">
      <c r="A39">
        <v>2013</v>
      </c>
      <c r="B39" s="44">
        <v>3.2329998910427094E-2</v>
      </c>
      <c r="C39" s="44">
        <v>2.0519999787211418E-2</v>
      </c>
      <c r="D39" s="44">
        <v>1.4730000868439674E-2</v>
      </c>
      <c r="E39" s="44">
        <v>1.1649999767541885E-2</v>
      </c>
      <c r="F39" s="66">
        <v>3.7200001534074545E-3</v>
      </c>
    </row>
    <row r="40" spans="1:6">
      <c r="A40">
        <v>2014</v>
      </c>
      <c r="B40" s="44">
        <v>3.3099997788667679E-2</v>
      </c>
      <c r="C40" s="44">
        <v>2.0880000665783882E-2</v>
      </c>
      <c r="D40" s="44">
        <v>1.4910000376403332E-2</v>
      </c>
      <c r="E40" s="44">
        <v>1.1749999597668648E-2</v>
      </c>
      <c r="F40" s="66">
        <v>3.7200001534074545E-3</v>
      </c>
    </row>
    <row r="41" spans="1:6">
      <c r="A41">
        <v>2015</v>
      </c>
      <c r="B41" s="44">
        <v>3.229999914765358E-2</v>
      </c>
      <c r="C41" s="44">
        <v>2.020999975502491E-2</v>
      </c>
      <c r="D41" s="44">
        <v>1.4379999600350857E-2</v>
      </c>
      <c r="E41" s="44">
        <v>1.1300000362098217E-2</v>
      </c>
      <c r="F41" s="66">
        <v>3.6599999293684959E-3</v>
      </c>
    </row>
    <row r="42" spans="1:6">
      <c r="A42">
        <v>2016</v>
      </c>
      <c r="B42" s="44">
        <v>3.1610000878572464E-2</v>
      </c>
      <c r="C42" s="44">
        <v>1.9629999995231628E-2</v>
      </c>
      <c r="D42" s="44">
        <v>1.3860000297427177E-2</v>
      </c>
      <c r="E42" s="44">
        <v>1.08800008893013E-2</v>
      </c>
      <c r="F42" s="66">
        <v>3.5399999469518661E-3</v>
      </c>
    </row>
    <row r="43" spans="1:6">
      <c r="A43">
        <v>2017</v>
      </c>
      <c r="B43" s="44">
        <v>3.2570000737905502E-2</v>
      </c>
      <c r="C43" s="44">
        <v>2.0039999857544899E-2</v>
      </c>
      <c r="D43" s="44">
        <v>1.4059999957680702E-2</v>
      </c>
      <c r="E43" s="44">
        <v>1.1009999550879002E-2</v>
      </c>
      <c r="F43" s="66">
        <v>3.5499997902661562E-3</v>
      </c>
    </row>
    <row r="44" spans="1:6">
      <c r="A44">
        <v>2018</v>
      </c>
      <c r="B44" s="44">
        <v>3.2609999179840088E-2</v>
      </c>
      <c r="C44" s="44">
        <v>1.9550001248717308E-2</v>
      </c>
      <c r="D44" s="44">
        <v>1.3369999825954437E-2</v>
      </c>
      <c r="E44" s="44">
        <v>1.030999980866909E-2</v>
      </c>
      <c r="F44" s="66">
        <v>3.3899999689310789E-3</v>
      </c>
    </row>
    <row r="47" spans="1:6">
      <c r="A47" t="s">
        <v>45</v>
      </c>
      <c r="B47"/>
      <c r="C47"/>
      <c r="D47"/>
      <c r="E47"/>
    </row>
    <row r="48" spans="1:6">
      <c r="A48" t="s">
        <v>46</v>
      </c>
      <c r="B48" s="45">
        <v>160</v>
      </c>
      <c r="C48" s="45">
        <v>86.800003051757812</v>
      </c>
      <c r="D48" s="45">
        <v>43</v>
      </c>
      <c r="E48" s="45">
        <v>24.131999969482422</v>
      </c>
    </row>
    <row r="49" spans="1:5" ht="15" customHeight="1">
      <c r="A49" t="s">
        <v>47</v>
      </c>
      <c r="B49" s="45">
        <v>97</v>
      </c>
      <c r="C49" s="45">
        <v>36.400001525878906</v>
      </c>
      <c r="D49" s="45">
        <v>9.8999996185302734</v>
      </c>
      <c r="E49" s="45">
        <v>4.2930002212524414</v>
      </c>
    </row>
    <row r="50" spans="1:5" ht="15" customHeight="1">
      <c r="A50" t="s">
        <v>48</v>
      </c>
      <c r="B50" s="45">
        <v>88.3</v>
      </c>
      <c r="C50" s="45">
        <v>29.600000381469727</v>
      </c>
      <c r="D50" s="45">
        <v>8.1999998092651367</v>
      </c>
      <c r="E50" s="45">
        <v>3.1860001087188721</v>
      </c>
    </row>
    <row r="51" spans="1:5" ht="15" customHeight="1">
      <c r="A51" t="s">
        <v>49</v>
      </c>
      <c r="B51" s="45">
        <v>61</v>
      </c>
      <c r="C51" s="45">
        <v>44.200000762939453</v>
      </c>
      <c r="D51" s="45">
        <v>28.600000381469727</v>
      </c>
      <c r="E51" s="45">
        <v>21.28700065612793</v>
      </c>
    </row>
    <row r="52" spans="1:5">
      <c r="A52" t="s">
        <v>50</v>
      </c>
      <c r="B52" s="45">
        <v>58.4</v>
      </c>
      <c r="C52" s="45">
        <v>23.5</v>
      </c>
      <c r="D52" s="45">
        <v>8.5</v>
      </c>
      <c r="E52" s="45">
        <v>4.0250000953674316</v>
      </c>
    </row>
    <row r="53" spans="1:5" ht="16" customHeight="1">
      <c r="A53" t="s">
        <v>51</v>
      </c>
      <c r="B53" s="45">
        <v>53.8</v>
      </c>
      <c r="C53" s="45">
        <v>34.299999237060547</v>
      </c>
      <c r="D53" s="45">
        <v>18.299999237060547</v>
      </c>
      <c r="E53" s="45">
        <v>12.128999710083008</v>
      </c>
    </row>
    <row r="54" spans="1:5">
      <c r="A54" t="s">
        <v>52</v>
      </c>
      <c r="B54" s="45">
        <v>53.5</v>
      </c>
      <c r="C54" s="45">
        <v>18.899999618530273</v>
      </c>
      <c r="D54" s="45">
        <v>8</v>
      </c>
      <c r="E54" s="45">
        <v>3.6429998874664307</v>
      </c>
    </row>
    <row r="55" spans="1:5">
      <c r="A55" t="s">
        <v>53</v>
      </c>
      <c r="B55" s="45">
        <v>53.5</v>
      </c>
      <c r="C55" s="45">
        <v>18.899999618530273</v>
      </c>
      <c r="D55" s="45">
        <v>8</v>
      </c>
      <c r="E55" s="45">
        <v>3.6429998874664307</v>
      </c>
    </row>
    <row r="56" spans="1:5">
      <c r="A56" t="s">
        <v>54</v>
      </c>
      <c r="B56" s="45">
        <v>52.4</v>
      </c>
      <c r="C56" s="45">
        <v>34.400001525878906</v>
      </c>
      <c r="D56" s="45">
        <v>19</v>
      </c>
      <c r="E56" s="45">
        <v>12.968000411987305</v>
      </c>
    </row>
    <row r="57" spans="1:5">
      <c r="A57" t="s">
        <v>55</v>
      </c>
      <c r="B57" s="45">
        <v>51.8</v>
      </c>
      <c r="C57" s="45">
        <v>24.200000762939453</v>
      </c>
      <c r="D57" s="45">
        <v>11.300000190734863</v>
      </c>
      <c r="E57" s="45">
        <v>5.8010001182556152</v>
      </c>
    </row>
    <row r="58" spans="1:5">
      <c r="A58" t="s">
        <v>56</v>
      </c>
      <c r="B58" s="45">
        <v>45.2</v>
      </c>
      <c r="C58" s="45">
        <v>18.5</v>
      </c>
      <c r="D58" s="45">
        <v>6.6999998092651367</v>
      </c>
      <c r="E58" s="45">
        <v>2.9839999675750732</v>
      </c>
    </row>
    <row r="59" spans="1:5">
      <c r="A59" t="s">
        <v>57</v>
      </c>
      <c r="B59" s="45">
        <v>44.9</v>
      </c>
      <c r="C59" s="45">
        <v>18.399999618530273</v>
      </c>
      <c r="D59" s="45">
        <v>6.6999998092651367</v>
      </c>
      <c r="E59" s="45">
        <v>2.9800000190734863</v>
      </c>
    </row>
    <row r="60" spans="1:5">
      <c r="A60" t="s">
        <v>58</v>
      </c>
      <c r="B60" s="45">
        <v>44.9</v>
      </c>
      <c r="C60" s="45">
        <v>18.399999618530273</v>
      </c>
      <c r="D60" s="45">
        <v>6.6999998092651367</v>
      </c>
      <c r="E60" s="45">
        <v>2.9779999256134033</v>
      </c>
    </row>
    <row r="61" spans="1:5">
      <c r="A61" t="s">
        <v>59</v>
      </c>
      <c r="B61" s="45">
        <v>42.3</v>
      </c>
      <c r="C61" s="45">
        <v>18.200000762939453</v>
      </c>
      <c r="D61" s="45">
        <v>7.5</v>
      </c>
      <c r="E61" s="45">
        <v>3.5439999103546143</v>
      </c>
    </row>
    <row r="62" spans="1:5">
      <c r="A62" t="s">
        <v>60</v>
      </c>
      <c r="B62" s="45">
        <v>35.5</v>
      </c>
      <c r="C62" s="45">
        <v>18.399999618530273</v>
      </c>
      <c r="D62" s="45">
        <v>9.3000001907348633</v>
      </c>
      <c r="E62" s="45">
        <v>5.5679998397827148</v>
      </c>
    </row>
    <row r="63" spans="1:5">
      <c r="A63" t="s">
        <v>61</v>
      </c>
      <c r="B63" s="45">
        <v>33.799999999999997</v>
      </c>
      <c r="C63" s="45">
        <v>12.300000190734863</v>
      </c>
      <c r="D63" s="45">
        <v>5.5999999046325684</v>
      </c>
      <c r="E63" s="45">
        <v>2.7239999771118164</v>
      </c>
    </row>
    <row r="64" spans="1:5">
      <c r="A64" t="s">
        <v>62</v>
      </c>
      <c r="B64" s="45">
        <v>27.6</v>
      </c>
      <c r="C64" s="45">
        <v>12.600000381469727</v>
      </c>
      <c r="D64" s="45">
        <v>5.6999998092651367</v>
      </c>
      <c r="E64" s="45">
        <v>3.062000036239624</v>
      </c>
    </row>
    <row r="65" spans="1:5">
      <c r="A65" t="s">
        <v>63</v>
      </c>
      <c r="B65" s="45">
        <v>24</v>
      </c>
      <c r="C65" s="45">
        <v>8.6999998092651367</v>
      </c>
      <c r="D65" s="45">
        <v>3.7000000476837158</v>
      </c>
      <c r="E65" s="45">
        <v>1.6169999837875366</v>
      </c>
    </row>
    <row r="66" spans="1:5">
      <c r="A66" t="s">
        <v>64</v>
      </c>
      <c r="B66" s="45">
        <v>24</v>
      </c>
      <c r="C66" s="45">
        <v>15.800000190734863</v>
      </c>
      <c r="D66" s="45">
        <v>9.1999998092651367</v>
      </c>
      <c r="E66" s="45">
        <v>6.120999813079834</v>
      </c>
    </row>
    <row r="67" spans="1:5">
      <c r="A67" t="s">
        <v>65</v>
      </c>
      <c r="B67" s="45">
        <v>20.5</v>
      </c>
      <c r="C67" s="45">
        <v>16.600000381469727</v>
      </c>
      <c r="D67" s="45">
        <v>12.5</v>
      </c>
      <c r="E67" s="45">
        <v>10.241999626159668</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366FF"/>
  </sheetPr>
  <dimension ref="A1"/>
  <sheetViews>
    <sheetView workbookViewId="0">
      <selection activeCell="A2" sqref="A2"/>
    </sheetView>
  </sheetViews>
  <sheetFormatPr baseColWidth="10" defaultRowHeight="16"/>
  <sheetData>
    <row r="1" spans="1:1">
      <c r="A1" t="s">
        <v>444</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23"/>
  <sheetViews>
    <sheetView workbookViewId="0">
      <pane xSplit="1" ySplit="3" topLeftCell="B4" activePane="bottomRight" state="frozen"/>
      <selection activeCell="D21" sqref="D21"/>
      <selection pane="topRight" activeCell="D21" sqref="D21"/>
      <selection pane="bottomLeft" activeCell="D21" sqref="D21"/>
      <selection pane="bottomRight" activeCell="D21" sqref="D21"/>
    </sheetView>
  </sheetViews>
  <sheetFormatPr baseColWidth="10" defaultColWidth="8.7109375" defaultRowHeight="16"/>
  <cols>
    <col min="1" max="1" width="39.7109375" style="1" customWidth="1"/>
    <col min="2" max="4" width="17.5703125" style="1" customWidth="1"/>
    <col min="5" max="5" width="4.7109375" style="1" customWidth="1"/>
    <col min="6" max="6" width="16.28515625" style="1" customWidth="1"/>
    <col min="7" max="9" width="8.7109375" style="1"/>
    <col min="10" max="10" width="9" style="1" bestFit="1" customWidth="1"/>
    <col min="11" max="16384" width="8.7109375" style="1"/>
  </cols>
  <sheetData>
    <row r="1" spans="1:13" ht="39" customHeight="1">
      <c r="A1" s="173" t="s">
        <v>127</v>
      </c>
      <c r="B1" s="173"/>
      <c r="C1" s="173"/>
      <c r="D1" s="173"/>
      <c r="E1" s="173"/>
      <c r="F1" s="173"/>
    </row>
    <row r="2" spans="1:13" ht="10" customHeight="1" thickBot="1">
      <c r="A2" s="21"/>
      <c r="B2" s="21"/>
      <c r="C2" s="21"/>
      <c r="D2" s="21"/>
      <c r="E2" s="21"/>
      <c r="F2" s="21"/>
    </row>
    <row r="3" spans="1:13" s="10" customFormat="1" ht="79" customHeight="1" thickTop="1">
      <c r="A3" s="81"/>
      <c r="B3" s="81" t="s">
        <v>118</v>
      </c>
      <c r="C3" s="81" t="s">
        <v>119</v>
      </c>
      <c r="D3" s="81" t="s">
        <v>120</v>
      </c>
      <c r="E3" s="82"/>
      <c r="F3" s="81" t="s">
        <v>98</v>
      </c>
      <c r="I3" s="56"/>
      <c r="J3" s="56"/>
      <c r="K3" s="56"/>
      <c r="L3" s="56"/>
    </row>
    <row r="4" spans="1:13" s="10" customFormat="1" ht="17" customHeight="1">
      <c r="A4" s="83"/>
      <c r="B4" s="84"/>
      <c r="C4" s="85"/>
      <c r="D4" s="85"/>
      <c r="E4" s="85"/>
      <c r="F4" s="85"/>
    </row>
    <row r="5" spans="1:13" s="10" customFormat="1" ht="28" customHeight="1">
      <c r="A5" s="83" t="s">
        <v>101</v>
      </c>
      <c r="B5" s="84"/>
      <c r="C5" s="85"/>
      <c r="D5" s="85"/>
      <c r="E5" s="85"/>
      <c r="F5" s="85"/>
    </row>
    <row r="6" spans="1:13" s="10" customFormat="1" ht="28" customHeight="1">
      <c r="A6" s="86" t="s">
        <v>236</v>
      </c>
      <c r="B6" s="87">
        <v>5.875</v>
      </c>
      <c r="C6" s="87">
        <v>30.82</v>
      </c>
      <c r="D6" s="87">
        <v>171.8</v>
      </c>
      <c r="E6" s="85"/>
      <c r="F6" s="88">
        <v>50</v>
      </c>
    </row>
    <row r="7" spans="1:13" s="10" customFormat="1" ht="25" customHeight="1">
      <c r="A7" s="86" t="s">
        <v>237</v>
      </c>
      <c r="B7" s="88">
        <v>25.910488094022114</v>
      </c>
      <c r="C7" s="88">
        <v>12.972893422876977</v>
      </c>
      <c r="D7" s="88">
        <v>6.3480065457334707</v>
      </c>
      <c r="E7" s="89"/>
      <c r="F7" s="88">
        <v>10.885</v>
      </c>
    </row>
    <row r="8" spans="1:13" ht="28" customHeight="1">
      <c r="A8" s="90" t="s">
        <v>96</v>
      </c>
      <c r="B8" s="87"/>
      <c r="C8" s="89"/>
      <c r="D8" s="89"/>
      <c r="E8" s="89"/>
      <c r="F8" s="89"/>
    </row>
    <row r="9" spans="1:13" ht="28" customHeight="1">
      <c r="A9" s="86" t="s">
        <v>236</v>
      </c>
      <c r="B9" s="87">
        <v>9.0399999999999991</v>
      </c>
      <c r="C9" s="87">
        <v>40.590000000000003</v>
      </c>
      <c r="D9" s="87">
        <v>172.29</v>
      </c>
      <c r="E9" s="89"/>
      <c r="F9" s="88">
        <v>50</v>
      </c>
    </row>
    <row r="10" spans="1:13" ht="28" customHeight="1">
      <c r="A10" s="86" t="s">
        <v>237</v>
      </c>
      <c r="B10" s="88">
        <v>27.456</v>
      </c>
      <c r="C10" s="88">
        <v>11.45</v>
      </c>
      <c r="D10" s="88">
        <v>5.54</v>
      </c>
      <c r="E10" s="89"/>
      <c r="F10" s="88">
        <v>9.6549999999999994</v>
      </c>
      <c r="I10" s="10"/>
      <c r="J10" s="10"/>
      <c r="L10" s="10"/>
      <c r="M10" s="10"/>
    </row>
    <row r="11" spans="1:13" ht="28" customHeight="1">
      <c r="A11" s="90" t="s">
        <v>97</v>
      </c>
      <c r="B11" s="87"/>
      <c r="C11" s="89"/>
      <c r="D11" s="89"/>
      <c r="E11" s="89"/>
      <c r="F11" s="89"/>
      <c r="I11" s="13"/>
    </row>
    <row r="12" spans="1:13" ht="28" customHeight="1">
      <c r="A12" s="86" t="s">
        <v>236</v>
      </c>
      <c r="B12" s="87"/>
      <c r="C12" s="88">
        <v>25.46686382276723</v>
      </c>
      <c r="D12" s="88">
        <v>123.55347810055954</v>
      </c>
      <c r="E12" s="89"/>
      <c r="F12" s="88">
        <v>50</v>
      </c>
      <c r="I12" s="13"/>
    </row>
    <row r="13" spans="1:13" ht="28" customHeight="1">
      <c r="A13" s="86" t="s">
        <v>237</v>
      </c>
      <c r="B13" s="87"/>
      <c r="C13" s="88">
        <v>8.8726553558521033</v>
      </c>
      <c r="D13" s="88">
        <v>4.3046031770234947</v>
      </c>
      <c r="E13" s="89"/>
      <c r="F13" s="88">
        <v>6.7666795098555523</v>
      </c>
      <c r="I13" s="13"/>
      <c r="J13" s="10"/>
      <c r="K13" s="10"/>
    </row>
    <row r="14" spans="1:13" ht="31" customHeight="1">
      <c r="A14" s="91"/>
      <c r="B14" s="92"/>
      <c r="C14" s="93"/>
      <c r="D14" s="93"/>
      <c r="E14" s="93"/>
      <c r="F14" s="94"/>
      <c r="I14" s="13"/>
      <c r="J14" s="64"/>
      <c r="K14" s="64"/>
      <c r="L14" s="64"/>
      <c r="M14" s="64"/>
    </row>
    <row r="15" spans="1:13" ht="28" customHeight="1">
      <c r="A15" s="95" t="s">
        <v>240</v>
      </c>
      <c r="B15" s="96"/>
      <c r="C15" s="96">
        <v>0.31606195575416751</v>
      </c>
      <c r="D15" s="96">
        <v>0.32189685911451338</v>
      </c>
      <c r="E15" s="96"/>
      <c r="F15" s="96">
        <v>0.37834823060582889</v>
      </c>
      <c r="H15" s="59"/>
      <c r="I15" s="13"/>
    </row>
    <row r="16" spans="1:13" ht="7.5" customHeight="1" thickBot="1">
      <c r="A16" s="23"/>
      <c r="B16" s="23"/>
      <c r="C16" s="23"/>
      <c r="D16" s="23"/>
      <c r="E16" s="23"/>
      <c r="F16" s="23"/>
    </row>
    <row r="17" spans="1:6" ht="46" customHeight="1" thickTop="1">
      <c r="A17" s="174" t="s">
        <v>239</v>
      </c>
      <c r="B17" s="174"/>
      <c r="C17" s="174"/>
      <c r="D17" s="174"/>
      <c r="E17" s="174"/>
      <c r="F17" s="174"/>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2"/>
      <c r="B23" s="2"/>
      <c r="C23" s="2"/>
      <c r="D23" s="2"/>
      <c r="E23" s="2"/>
      <c r="F23" s="2"/>
    </row>
  </sheetData>
  <mergeCells count="2">
    <mergeCell ref="A1:F1"/>
    <mergeCell ref="A17:F17"/>
  </mergeCells>
  <phoneticPr fontId="41" type="noConversion"/>
  <pageMargins left="0.75" right="0.75" top="1" bottom="1" header="0.5" footer="0.5"/>
  <pageSetup scale="86" orientation="landscape"/>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23"/>
  <sheetViews>
    <sheetView workbookViewId="0">
      <pane xSplit="1" ySplit="3" topLeftCell="B4" activePane="bottomRight" state="frozen"/>
      <selection activeCell="D21" sqref="D21"/>
      <selection pane="topRight" activeCell="D21" sqref="D21"/>
      <selection pane="bottomLeft" activeCell="D21" sqref="D21"/>
      <selection pane="bottomRight" activeCell="D21" sqref="D21"/>
    </sheetView>
  </sheetViews>
  <sheetFormatPr baseColWidth="10" defaultColWidth="8.7109375" defaultRowHeight="16"/>
  <cols>
    <col min="1" max="1" width="39.7109375" style="1" customWidth="1"/>
    <col min="2" max="4" width="17.5703125" style="1" customWidth="1"/>
    <col min="5" max="5" width="4.7109375" style="1" customWidth="1"/>
    <col min="6" max="6" width="16.28515625" style="1" customWidth="1"/>
    <col min="7" max="9" width="8.7109375" style="1"/>
    <col min="10" max="10" width="9" style="1" bestFit="1" customWidth="1"/>
    <col min="11" max="16384" width="8.7109375" style="1"/>
  </cols>
  <sheetData>
    <row r="1" spans="1:13" ht="39" customHeight="1">
      <c r="A1" s="173" t="s">
        <v>127</v>
      </c>
      <c r="B1" s="173"/>
      <c r="C1" s="173"/>
      <c r="D1" s="173"/>
      <c r="E1" s="173"/>
      <c r="F1" s="173"/>
    </row>
    <row r="2" spans="1:13" ht="10" customHeight="1" thickBot="1">
      <c r="A2" s="21"/>
      <c r="B2" s="21"/>
      <c r="C2" s="21"/>
      <c r="D2" s="21"/>
      <c r="E2" s="21"/>
      <c r="F2" s="21"/>
    </row>
    <row r="3" spans="1:13" s="10" customFormat="1" ht="79" customHeight="1" thickTop="1">
      <c r="A3" s="81"/>
      <c r="B3" s="81" t="s">
        <v>118</v>
      </c>
      <c r="C3" s="81" t="s">
        <v>119</v>
      </c>
      <c r="D3" s="81" t="s">
        <v>120</v>
      </c>
      <c r="E3" s="82"/>
      <c r="F3" s="81" t="s">
        <v>98</v>
      </c>
      <c r="I3" s="56"/>
      <c r="J3" s="56"/>
      <c r="K3" s="56"/>
      <c r="L3" s="56"/>
    </row>
    <row r="4" spans="1:13" s="10" customFormat="1" ht="17" customHeight="1">
      <c r="A4" s="83"/>
      <c r="B4" s="84"/>
      <c r="C4" s="85"/>
      <c r="D4" s="85"/>
      <c r="E4" s="85"/>
      <c r="F4" s="85"/>
    </row>
    <row r="5" spans="1:13" s="10" customFormat="1" ht="28" customHeight="1">
      <c r="A5" s="83" t="s">
        <v>101</v>
      </c>
      <c r="B5" s="84"/>
      <c r="C5" s="85"/>
      <c r="D5" s="85"/>
      <c r="E5" s="85"/>
      <c r="F5" s="85"/>
    </row>
    <row r="6" spans="1:13" s="10" customFormat="1" ht="28" customHeight="1">
      <c r="A6" s="86" t="s">
        <v>236</v>
      </c>
      <c r="B6" s="87">
        <v>5.875</v>
      </c>
      <c r="C6" s="87">
        <v>30.82</v>
      </c>
      <c r="D6" s="87">
        <v>171.8</v>
      </c>
      <c r="E6" s="85"/>
      <c r="F6" s="88">
        <v>50</v>
      </c>
    </row>
    <row r="7" spans="1:13" s="10" customFormat="1" ht="25" customHeight="1">
      <c r="A7" s="86" t="s">
        <v>237</v>
      </c>
      <c r="B7" s="88">
        <v>25.910488094022114</v>
      </c>
      <c r="C7" s="88">
        <v>12.972893422876977</v>
      </c>
      <c r="D7" s="88">
        <v>6.3480065457334707</v>
      </c>
      <c r="E7" s="89"/>
      <c r="F7" s="88">
        <v>10.885</v>
      </c>
    </row>
    <row r="8" spans="1:13" ht="28" customHeight="1">
      <c r="A8" s="90" t="s">
        <v>96</v>
      </c>
      <c r="B8" s="87"/>
      <c r="C8" s="89"/>
      <c r="D8" s="89"/>
      <c r="E8" s="89"/>
      <c r="F8" s="89"/>
    </row>
    <row r="9" spans="1:13" ht="28" customHeight="1">
      <c r="A9" s="86" t="s">
        <v>236</v>
      </c>
      <c r="B9" s="87">
        <v>9.0399999999999991</v>
      </c>
      <c r="C9" s="87">
        <v>40.590000000000003</v>
      </c>
      <c r="D9" s="87">
        <v>172.29</v>
      </c>
      <c r="E9" s="89"/>
      <c r="F9" s="88">
        <v>50</v>
      </c>
    </row>
    <row r="10" spans="1:13" ht="28" customHeight="1">
      <c r="A10" s="86" t="s">
        <v>237</v>
      </c>
      <c r="B10" s="88">
        <v>27.456</v>
      </c>
      <c r="C10" s="88">
        <v>11.45</v>
      </c>
      <c r="D10" s="88">
        <v>5.54</v>
      </c>
      <c r="E10" s="89"/>
      <c r="F10" s="88">
        <v>9.6549999999999994</v>
      </c>
      <c r="I10" s="10"/>
      <c r="J10" s="10"/>
      <c r="L10" s="10"/>
      <c r="M10" s="10"/>
    </row>
    <row r="11" spans="1:13" ht="28" customHeight="1">
      <c r="A11" s="90" t="s">
        <v>97</v>
      </c>
      <c r="B11" s="87"/>
      <c r="C11" s="89"/>
      <c r="D11" s="89"/>
      <c r="E11" s="89"/>
      <c r="F11" s="89"/>
      <c r="I11" s="13"/>
    </row>
    <row r="12" spans="1:13" ht="28" customHeight="1">
      <c r="A12" s="86" t="s">
        <v>236</v>
      </c>
      <c r="B12" s="87"/>
      <c r="C12" s="88">
        <v>25.46686382276723</v>
      </c>
      <c r="D12" s="88">
        <v>123.55347810055954</v>
      </c>
      <c r="E12" s="89"/>
      <c r="F12" s="88">
        <v>50</v>
      </c>
      <c r="I12" s="13"/>
    </row>
    <row r="13" spans="1:13" ht="28" customHeight="1">
      <c r="A13" s="86" t="s">
        <v>237</v>
      </c>
      <c r="B13" s="87"/>
      <c r="C13" s="88">
        <v>8.8726553558521033</v>
      </c>
      <c r="D13" s="88">
        <v>4.3046031770234947</v>
      </c>
      <c r="E13" s="89"/>
      <c r="F13" s="88">
        <v>6.7666795098555523</v>
      </c>
      <c r="I13" s="13"/>
      <c r="J13" s="10"/>
      <c r="K13" s="10"/>
    </row>
    <row r="14" spans="1:13" ht="31" customHeight="1">
      <c r="A14" s="91" t="s">
        <v>238</v>
      </c>
      <c r="B14" s="92"/>
      <c r="C14" s="93"/>
      <c r="D14" s="93"/>
      <c r="E14" s="93"/>
      <c r="F14" s="94">
        <v>1.25</v>
      </c>
      <c r="I14" s="13"/>
      <c r="J14" s="64"/>
      <c r="K14" s="64"/>
      <c r="L14" s="64"/>
      <c r="M14" s="64"/>
    </row>
    <row r="15" spans="1:13" ht="28" customHeight="1">
      <c r="A15" s="95" t="s">
        <v>240</v>
      </c>
      <c r="B15" s="96"/>
      <c r="C15" s="96">
        <v>0.31606195575416751</v>
      </c>
      <c r="D15" s="96">
        <v>0.32189685911451338</v>
      </c>
      <c r="E15" s="96"/>
      <c r="F15" s="96">
        <v>0.37834823060582889</v>
      </c>
      <c r="H15" s="59"/>
      <c r="I15" s="13"/>
    </row>
    <row r="16" spans="1:13" ht="7.5" customHeight="1" thickBot="1">
      <c r="A16" s="23"/>
      <c r="B16" s="23"/>
      <c r="C16" s="23"/>
      <c r="D16" s="23"/>
      <c r="E16" s="23"/>
      <c r="F16" s="23"/>
    </row>
    <row r="17" spans="1:6" ht="46" customHeight="1" thickTop="1">
      <c r="A17" s="174" t="s">
        <v>239</v>
      </c>
      <c r="B17" s="174"/>
      <c r="C17" s="174"/>
      <c r="D17" s="174"/>
      <c r="E17" s="174"/>
      <c r="F17" s="174"/>
    </row>
    <row r="18" spans="1:6">
      <c r="A18" s="3"/>
      <c r="B18" s="3"/>
      <c r="C18" s="3"/>
      <c r="D18" s="3"/>
      <c r="E18" s="3"/>
      <c r="F18" s="3"/>
    </row>
    <row r="19" spans="1:6">
      <c r="A19" s="3"/>
      <c r="B19" s="3"/>
      <c r="C19" s="3"/>
      <c r="D19" s="3"/>
      <c r="E19" s="3"/>
      <c r="F19" s="3"/>
    </row>
    <row r="20" spans="1:6">
      <c r="A20" s="3"/>
      <c r="B20" s="3"/>
      <c r="C20" s="3"/>
      <c r="D20" s="3"/>
      <c r="E20" s="3"/>
      <c r="F20" s="3"/>
    </row>
    <row r="21" spans="1:6">
      <c r="A21" s="3"/>
      <c r="B21" s="3"/>
      <c r="C21" s="3"/>
      <c r="D21" s="3"/>
      <c r="E21" s="3"/>
      <c r="F21" s="3"/>
    </row>
    <row r="22" spans="1:6">
      <c r="A22" s="3"/>
      <c r="B22" s="3"/>
      <c r="C22" s="3"/>
      <c r="D22" s="3"/>
      <c r="E22" s="3"/>
      <c r="F22" s="3"/>
    </row>
    <row r="23" spans="1:6">
      <c r="A23" s="2"/>
      <c r="B23" s="2"/>
      <c r="C23" s="2"/>
      <c r="D23" s="2"/>
      <c r="E23" s="2"/>
      <c r="F23" s="2"/>
    </row>
  </sheetData>
  <mergeCells count="2">
    <mergeCell ref="A1:F1"/>
    <mergeCell ref="A17:F17"/>
  </mergeCells>
  <phoneticPr fontId="41" type="noConversion"/>
  <pageMargins left="0.75" right="0.75" top="1" bottom="1" header="0.5" footer="0.5"/>
  <pageSetup scale="86" orientation="landscape"/>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26"/>
  <sheetViews>
    <sheetView workbookViewId="0">
      <pane xSplit="1" ySplit="3" topLeftCell="B4" activePane="bottomRight" state="frozen"/>
      <selection activeCell="D21" sqref="D21"/>
      <selection pane="topRight" activeCell="D21" sqref="D21"/>
      <selection pane="bottomLeft" activeCell="D21" sqref="D21"/>
      <selection pane="bottomRight" activeCell="D21" sqref="D21"/>
    </sheetView>
  </sheetViews>
  <sheetFormatPr baseColWidth="10" defaultColWidth="8.7109375" defaultRowHeight="16"/>
  <cols>
    <col min="1" max="1" width="39.7109375" style="1" customWidth="1"/>
    <col min="2" max="4" width="17.5703125" style="1" customWidth="1"/>
    <col min="5" max="5" width="4.7109375" style="1" customWidth="1"/>
    <col min="6" max="6" width="16.28515625" style="1" customWidth="1"/>
    <col min="7" max="9" width="8.7109375" style="1"/>
    <col min="10" max="10" width="9" style="1" bestFit="1" customWidth="1"/>
    <col min="11" max="16384" width="8.7109375" style="1"/>
  </cols>
  <sheetData>
    <row r="1" spans="1:13" ht="39" customHeight="1">
      <c r="A1" s="173" t="s">
        <v>127</v>
      </c>
      <c r="B1" s="173"/>
      <c r="C1" s="173"/>
      <c r="D1" s="173"/>
      <c r="E1" s="173"/>
      <c r="F1" s="173"/>
    </row>
    <row r="2" spans="1:13" ht="10" customHeight="1" thickBot="1">
      <c r="A2" s="21"/>
      <c r="B2" s="21"/>
      <c r="C2" s="21"/>
      <c r="D2" s="21"/>
      <c r="E2" s="21"/>
      <c r="F2" s="21"/>
    </row>
    <row r="3" spans="1:13" s="10" customFormat="1" ht="79" customHeight="1" thickTop="1">
      <c r="A3" s="81"/>
      <c r="B3" s="81" t="s">
        <v>118</v>
      </c>
      <c r="C3" s="81" t="s">
        <v>119</v>
      </c>
      <c r="D3" s="81" t="s">
        <v>120</v>
      </c>
      <c r="E3" s="82"/>
      <c r="F3" s="81" t="s">
        <v>98</v>
      </c>
      <c r="I3" s="56"/>
      <c r="J3" s="56"/>
      <c r="K3" s="56"/>
      <c r="L3" s="56"/>
    </row>
    <row r="4" spans="1:13" s="10" customFormat="1" ht="17" customHeight="1">
      <c r="A4" s="83"/>
      <c r="B4" s="84"/>
      <c r="C4" s="85"/>
      <c r="D4" s="85"/>
      <c r="E4" s="85"/>
      <c r="F4" s="85"/>
    </row>
    <row r="5" spans="1:13" s="10" customFormat="1" ht="28" customHeight="1">
      <c r="A5" s="83" t="s">
        <v>432</v>
      </c>
      <c r="B5" s="84"/>
      <c r="C5" s="85"/>
      <c r="D5" s="85"/>
      <c r="E5" s="85"/>
      <c r="F5" s="85"/>
    </row>
    <row r="6" spans="1:13" s="10" customFormat="1" ht="28" customHeight="1">
      <c r="A6" s="86" t="s">
        <v>236</v>
      </c>
      <c r="B6" s="87">
        <v>5.875</v>
      </c>
      <c r="C6" s="87">
        <v>30.82</v>
      </c>
      <c r="D6" s="87">
        <v>171.8</v>
      </c>
      <c r="E6" s="85"/>
      <c r="F6" s="88">
        <v>50</v>
      </c>
    </row>
    <row r="7" spans="1:13" s="10" customFormat="1" ht="25" customHeight="1">
      <c r="A7" s="86" t="s">
        <v>237</v>
      </c>
      <c r="B7" s="88">
        <v>25.910488094022114</v>
      </c>
      <c r="C7" s="88">
        <v>12.972893422876977</v>
      </c>
      <c r="D7" s="88">
        <v>6.3480065457334707</v>
      </c>
      <c r="E7" s="89"/>
      <c r="F7" s="88">
        <v>10.885</v>
      </c>
    </row>
    <row r="8" spans="1:13" s="10" customFormat="1" ht="28" customHeight="1">
      <c r="A8" s="83" t="s">
        <v>433</v>
      </c>
      <c r="B8" s="84"/>
      <c r="C8" s="85"/>
      <c r="D8" s="85"/>
      <c r="E8" s="85"/>
      <c r="F8" s="85"/>
    </row>
    <row r="9" spans="1:13" s="10" customFormat="1" ht="28" customHeight="1">
      <c r="A9" s="86" t="s">
        <v>236</v>
      </c>
      <c r="B9" s="87">
        <v>5.3409664953724967</v>
      </c>
      <c r="C9" s="87">
        <v>28.018482959554095</v>
      </c>
      <c r="D9" s="87">
        <v>156.18349683489274</v>
      </c>
      <c r="E9" s="85"/>
      <c r="F9" s="88">
        <v>50</v>
      </c>
    </row>
    <row r="10" spans="1:13" s="10" customFormat="1" ht="25" customHeight="1">
      <c r="A10" s="86" t="s">
        <v>237</v>
      </c>
      <c r="B10" s="88">
        <v>23.555242347050225</v>
      </c>
      <c r="C10" s="88">
        <v>11.793666233127514</v>
      </c>
      <c r="D10" s="88">
        <v>5.7709770677732353</v>
      </c>
      <c r="E10" s="89"/>
      <c r="F10" s="88">
        <v>9.4007828573656393</v>
      </c>
    </row>
    <row r="11" spans="1:13" ht="28" customHeight="1">
      <c r="A11" s="90" t="s">
        <v>96</v>
      </c>
      <c r="B11" s="87"/>
      <c r="C11" s="89"/>
      <c r="D11" s="89"/>
      <c r="E11" s="89"/>
      <c r="F11" s="89"/>
    </row>
    <row r="12" spans="1:13" ht="28" customHeight="1">
      <c r="A12" s="86" t="s">
        <v>236</v>
      </c>
      <c r="B12" s="87">
        <v>9.0399999999999991</v>
      </c>
      <c r="C12" s="87">
        <v>40.590000000000003</v>
      </c>
      <c r="D12" s="87">
        <v>172.29</v>
      </c>
      <c r="E12" s="89"/>
      <c r="F12" s="88">
        <v>50</v>
      </c>
    </row>
    <row r="13" spans="1:13" ht="28" customHeight="1">
      <c r="A13" s="86" t="s">
        <v>237</v>
      </c>
      <c r="B13" s="88">
        <v>27.456</v>
      </c>
      <c r="C13" s="88">
        <v>11.45</v>
      </c>
      <c r="D13" s="88">
        <v>5.54</v>
      </c>
      <c r="E13" s="89"/>
      <c r="F13" s="88">
        <v>9.6549999999999994</v>
      </c>
      <c r="I13" s="10"/>
      <c r="J13" s="10"/>
      <c r="L13" s="10"/>
      <c r="M13" s="10"/>
    </row>
    <row r="14" spans="1:13" ht="28" customHeight="1">
      <c r="A14" s="90" t="s">
        <v>97</v>
      </c>
      <c r="B14" s="87"/>
      <c r="C14" s="89"/>
      <c r="D14" s="89"/>
      <c r="E14" s="89"/>
      <c r="F14" s="89"/>
      <c r="I14" s="13"/>
    </row>
    <row r="15" spans="1:13" ht="28" customHeight="1">
      <c r="A15" s="86" t="s">
        <v>236</v>
      </c>
      <c r="B15" s="87"/>
      <c r="C15" s="88">
        <v>25.46686382276723</v>
      </c>
      <c r="D15" s="88">
        <v>123.55347810055954</v>
      </c>
      <c r="E15" s="89"/>
      <c r="F15" s="88">
        <v>50</v>
      </c>
      <c r="I15" s="13"/>
    </row>
    <row r="16" spans="1:13" ht="28" customHeight="1">
      <c r="A16" s="86" t="s">
        <v>237</v>
      </c>
      <c r="B16" s="87"/>
      <c r="C16" s="88">
        <v>8.8726553558521033</v>
      </c>
      <c r="D16" s="88">
        <v>4.3046031770234947</v>
      </c>
      <c r="E16" s="89"/>
      <c r="F16" s="88">
        <v>6.7666795098555523</v>
      </c>
      <c r="I16" s="13"/>
      <c r="J16" s="10"/>
      <c r="K16" s="10"/>
    </row>
    <row r="17" spans="1:13" ht="31" customHeight="1">
      <c r="A17" s="91" t="s">
        <v>238</v>
      </c>
      <c r="B17" s="92"/>
      <c r="C17" s="93"/>
      <c r="D17" s="93"/>
      <c r="E17" s="93"/>
      <c r="F17" s="94">
        <v>1.25</v>
      </c>
      <c r="I17" s="13"/>
      <c r="J17" s="64"/>
      <c r="K17" s="64"/>
      <c r="L17" s="64"/>
      <c r="M17" s="64"/>
    </row>
    <row r="18" spans="1:13" ht="28" customHeight="1">
      <c r="A18" s="95" t="s">
        <v>240</v>
      </c>
      <c r="B18" s="96"/>
      <c r="C18" s="96">
        <v>0.31606195575416751</v>
      </c>
      <c r="D18" s="96">
        <v>0.32189685911451338</v>
      </c>
      <c r="E18" s="96"/>
      <c r="F18" s="96">
        <v>0.37834823060582889</v>
      </c>
      <c r="H18" s="59"/>
      <c r="I18" s="13"/>
    </row>
    <row r="19" spans="1:13" ht="7.5" customHeight="1" thickBot="1">
      <c r="A19" s="23"/>
      <c r="B19" s="23"/>
      <c r="C19" s="23"/>
      <c r="D19" s="23"/>
      <c r="E19" s="23"/>
      <c r="F19" s="23"/>
    </row>
    <row r="20" spans="1:13" ht="46" customHeight="1" thickTop="1">
      <c r="A20" s="174" t="s">
        <v>239</v>
      </c>
      <c r="B20" s="174"/>
      <c r="C20" s="174"/>
      <c r="D20" s="174"/>
      <c r="E20" s="174"/>
      <c r="F20" s="174"/>
    </row>
    <row r="21" spans="1:13">
      <c r="A21" s="3"/>
      <c r="B21" s="3"/>
      <c r="C21" s="3"/>
      <c r="D21" s="3"/>
      <c r="E21" s="3"/>
      <c r="F21" s="3"/>
    </row>
    <row r="22" spans="1:13">
      <c r="A22" s="3"/>
      <c r="B22" s="3"/>
      <c r="C22" s="3"/>
      <c r="D22" s="3"/>
      <c r="E22" s="3"/>
      <c r="F22" s="3"/>
    </row>
    <row r="23" spans="1:13">
      <c r="A23" s="3"/>
      <c r="B23" s="3"/>
      <c r="C23" s="3"/>
      <c r="D23" s="3"/>
      <c r="E23" s="3"/>
      <c r="F23" s="3"/>
    </row>
    <row r="24" spans="1:13">
      <c r="A24" s="3"/>
      <c r="B24" s="3"/>
      <c r="C24" s="3"/>
      <c r="D24" s="3"/>
      <c r="E24" s="3"/>
      <c r="F24" s="3"/>
    </row>
    <row r="25" spans="1:13">
      <c r="A25" s="3"/>
      <c r="B25" s="3"/>
      <c r="C25" s="3"/>
      <c r="D25" s="3"/>
      <c r="E25" s="3"/>
      <c r="F25" s="3"/>
    </row>
    <row r="26" spans="1:13">
      <c r="A26" s="2"/>
      <c r="B26" s="2"/>
      <c r="C26" s="2"/>
      <c r="D26" s="2"/>
      <c r="E26" s="2"/>
      <c r="F26" s="2"/>
    </row>
  </sheetData>
  <mergeCells count="2">
    <mergeCell ref="A1:F1"/>
    <mergeCell ref="A20:F20"/>
  </mergeCells>
  <pageMargins left="0.75" right="0.75" top="1" bottom="1" header="0.5" footer="0.5"/>
  <pageSetup scale="86" orientation="landscape"/>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28"/>
  <sheetViews>
    <sheetView zoomScale="75" zoomScaleNormal="75" zoomScalePageLayoutView="75" workbookViewId="0">
      <pane xSplit="1" ySplit="4" topLeftCell="B5" activePane="bottomRight" state="frozen"/>
      <selection activeCell="D21" sqref="D21"/>
      <selection pane="topRight" activeCell="D21" sqref="D21"/>
      <selection pane="bottomLeft" activeCell="D21" sqref="D21"/>
      <selection pane="bottomRight" activeCell="C7" sqref="C7:F7"/>
    </sheetView>
  </sheetViews>
  <sheetFormatPr baseColWidth="10" defaultColWidth="8.7109375" defaultRowHeight="16"/>
  <cols>
    <col min="1" max="2" width="31.42578125" style="1" customWidth="1"/>
    <col min="3" max="3" width="23.42578125" style="1" customWidth="1"/>
    <col min="4" max="4" width="25.5703125" style="1" customWidth="1"/>
    <col min="5" max="5" width="27.7109375" style="1" customWidth="1"/>
    <col min="6" max="6" width="23.42578125" style="1" customWidth="1"/>
    <col min="7" max="9" width="8.7109375" style="1"/>
    <col min="10" max="10" width="9" style="1" bestFit="1" customWidth="1"/>
    <col min="11" max="16384" width="8.7109375" style="1"/>
  </cols>
  <sheetData>
    <row r="1" spans="1:12" ht="20">
      <c r="A1" s="20"/>
      <c r="B1" s="20"/>
      <c r="C1" s="20"/>
      <c r="D1" s="20"/>
      <c r="E1" s="20"/>
      <c r="F1" s="20"/>
    </row>
    <row r="2" spans="1:12" ht="50" customHeight="1">
      <c r="A2" s="175" t="s">
        <v>279</v>
      </c>
      <c r="B2" s="175"/>
      <c r="C2" s="175"/>
      <c r="D2" s="175"/>
      <c r="E2" s="175"/>
      <c r="F2" s="175"/>
    </row>
    <row r="3" spans="1:12" ht="10" customHeight="1" thickBot="1">
      <c r="A3" s="21"/>
      <c r="B3" s="21"/>
      <c r="C3" s="21"/>
      <c r="D3" s="21"/>
      <c r="E3" s="21"/>
      <c r="F3" s="21"/>
    </row>
    <row r="4" spans="1:12" s="10" customFormat="1" ht="124" customHeight="1" thickTop="1">
      <c r="A4" s="98"/>
      <c r="B4" s="98"/>
      <c r="C4" s="98" t="s">
        <v>285</v>
      </c>
      <c r="D4" s="98" t="s">
        <v>404</v>
      </c>
      <c r="E4" s="98" t="s">
        <v>405</v>
      </c>
      <c r="F4" s="98" t="s">
        <v>280</v>
      </c>
      <c r="I4" s="56"/>
      <c r="J4" s="56"/>
      <c r="K4" s="56"/>
      <c r="L4" s="56"/>
    </row>
    <row r="5" spans="1:12" s="10" customFormat="1" ht="17" customHeight="1">
      <c r="A5" s="99"/>
      <c r="B5" s="99"/>
      <c r="C5" s="100"/>
      <c r="D5" s="101"/>
      <c r="E5" s="101"/>
      <c r="F5" s="101"/>
    </row>
    <row r="6" spans="1:12" s="10" customFormat="1" ht="37" customHeight="1">
      <c r="A6" s="99" t="s">
        <v>245</v>
      </c>
      <c r="B6" s="99" t="s">
        <v>247</v>
      </c>
      <c r="C6" s="100"/>
      <c r="D6" s="101"/>
      <c r="E6" s="101"/>
      <c r="F6" s="101"/>
    </row>
    <row r="7" spans="1:12" s="10" customFormat="1" ht="37" customHeight="1">
      <c r="A7" s="102" t="s">
        <v>258</v>
      </c>
      <c r="B7" s="102" t="s">
        <v>251</v>
      </c>
      <c r="C7" s="103">
        <f>datatable4!B2</f>
        <v>160</v>
      </c>
      <c r="D7" s="103">
        <f>datatable4!K2</f>
        <v>86.800003051757812</v>
      </c>
      <c r="E7" s="103">
        <f>datatable4!N2</f>
        <v>43</v>
      </c>
      <c r="F7" s="103">
        <f>datatable4!L2</f>
        <v>24.100000381469727</v>
      </c>
    </row>
    <row r="8" spans="1:12" s="10" customFormat="1" ht="37" customHeight="1">
      <c r="A8" s="102" t="s">
        <v>259</v>
      </c>
      <c r="B8" s="102" t="s">
        <v>252</v>
      </c>
      <c r="C8" s="103">
        <f>datatable4!B3</f>
        <v>97</v>
      </c>
      <c r="D8" s="103">
        <f>datatable4!K3</f>
        <v>36.400001525878906</v>
      </c>
      <c r="E8" s="103">
        <f>datatable4!N3</f>
        <v>9.8999996185302734</v>
      </c>
      <c r="F8" s="103">
        <f>datatable4!L3</f>
        <v>4.3000001907348633</v>
      </c>
    </row>
    <row r="9" spans="1:12" s="10" customFormat="1" ht="37" customHeight="1">
      <c r="A9" s="102" t="s">
        <v>260</v>
      </c>
      <c r="B9" s="102" t="s">
        <v>248</v>
      </c>
      <c r="C9" s="103">
        <f>datatable4!B4</f>
        <v>88.3</v>
      </c>
      <c r="D9" s="103">
        <f>datatable4!K4</f>
        <v>29.600000381469727</v>
      </c>
      <c r="E9" s="103">
        <f>datatable4!N4</f>
        <v>8.1999998092651367</v>
      </c>
      <c r="F9" s="103">
        <f>datatable4!L4</f>
        <v>3.2000000476837158</v>
      </c>
      <c r="H9" s="61"/>
    </row>
    <row r="10" spans="1:12" ht="37" customHeight="1">
      <c r="A10" s="102" t="s">
        <v>261</v>
      </c>
      <c r="B10" s="104" t="s">
        <v>253</v>
      </c>
      <c r="C10" s="103">
        <f>datatable4!B5</f>
        <v>61</v>
      </c>
      <c r="D10" s="103">
        <f>datatable4!K5</f>
        <v>44.200000762939453</v>
      </c>
      <c r="E10" s="103">
        <f>datatable4!N5</f>
        <v>28.600000381469727</v>
      </c>
      <c r="F10" s="103">
        <f>datatable4!L5</f>
        <v>21.299999237060547</v>
      </c>
    </row>
    <row r="11" spans="1:12" ht="37" customHeight="1">
      <c r="A11" s="102" t="s">
        <v>262</v>
      </c>
      <c r="B11" s="105" t="s">
        <v>263</v>
      </c>
      <c r="C11" s="103">
        <f>datatable4!B6</f>
        <v>58.4</v>
      </c>
      <c r="D11" s="103">
        <f>datatable4!K6</f>
        <v>23.5</v>
      </c>
      <c r="E11" s="103">
        <f>datatable4!N6</f>
        <v>8.5</v>
      </c>
      <c r="F11" s="103">
        <f>datatable4!L6</f>
        <v>4</v>
      </c>
      <c r="I11" s="10"/>
    </row>
    <row r="12" spans="1:12" ht="37" customHeight="1">
      <c r="A12" s="102" t="s">
        <v>265</v>
      </c>
      <c r="B12" s="105" t="s">
        <v>254</v>
      </c>
      <c r="C12" s="103">
        <f>datatable4!B7</f>
        <v>53.8</v>
      </c>
      <c r="D12" s="103">
        <f>datatable4!K7</f>
        <v>35.299999237060547</v>
      </c>
      <c r="E12" s="103">
        <f>datatable4!N7</f>
        <v>19.5</v>
      </c>
      <c r="F12" s="103">
        <f>datatable4!L7</f>
        <v>13.300000190734863</v>
      </c>
      <c r="I12" s="10"/>
    </row>
    <row r="13" spans="1:12" ht="37" customHeight="1">
      <c r="A13" s="102" t="s">
        <v>266</v>
      </c>
      <c r="B13" s="105" t="s">
        <v>255</v>
      </c>
      <c r="C13" s="103">
        <f>datatable4!B8</f>
        <v>53.5</v>
      </c>
      <c r="D13" s="103">
        <f>datatable4!K8</f>
        <v>18.899999618530273</v>
      </c>
      <c r="E13" s="103">
        <f>datatable4!N8</f>
        <v>8</v>
      </c>
      <c r="F13" s="103">
        <f>datatable4!L8</f>
        <v>3.5999999046325684</v>
      </c>
      <c r="I13" s="10"/>
      <c r="J13" s="10"/>
      <c r="K13" s="10"/>
    </row>
    <row r="14" spans="1:12" ht="37" customHeight="1">
      <c r="A14" s="102" t="s">
        <v>267</v>
      </c>
      <c r="B14" s="105" t="s">
        <v>249</v>
      </c>
      <c r="C14" s="103">
        <f>datatable4!B9</f>
        <v>53.5</v>
      </c>
      <c r="D14" s="103">
        <f>datatable4!K9</f>
        <v>18.899999618530273</v>
      </c>
      <c r="E14" s="103">
        <f>datatable4!N9</f>
        <v>8</v>
      </c>
      <c r="F14" s="103">
        <f>datatable4!L9</f>
        <v>3.5999999046325684</v>
      </c>
      <c r="I14" s="13"/>
    </row>
    <row r="15" spans="1:12" ht="37" customHeight="1">
      <c r="A15" s="102" t="s">
        <v>268</v>
      </c>
      <c r="B15" s="105" t="s">
        <v>254</v>
      </c>
      <c r="C15" s="103">
        <f>datatable4!B10</f>
        <v>52.4</v>
      </c>
      <c r="D15" s="103">
        <f>datatable4!K10</f>
        <v>34.400001525878906</v>
      </c>
      <c r="E15" s="103">
        <f>datatable4!N10</f>
        <v>19</v>
      </c>
      <c r="F15" s="103">
        <f>datatable4!L10</f>
        <v>13</v>
      </c>
      <c r="I15" s="13"/>
    </row>
    <row r="16" spans="1:12" ht="37" customHeight="1">
      <c r="A16" s="102" t="s">
        <v>284</v>
      </c>
      <c r="B16" s="105" t="s">
        <v>283</v>
      </c>
      <c r="C16" s="103">
        <f>datatable4!B11</f>
        <v>51.8</v>
      </c>
      <c r="D16" s="103">
        <f>datatable4!K11</f>
        <v>24.200000762939453</v>
      </c>
      <c r="E16" s="103">
        <f>datatable4!N11</f>
        <v>11.300000190734863</v>
      </c>
      <c r="F16" s="103">
        <f>datatable4!L11</f>
        <v>5.8000001907348633</v>
      </c>
    </row>
    <row r="17" spans="1:11" ht="37" customHeight="1">
      <c r="A17" s="102" t="s">
        <v>270</v>
      </c>
      <c r="B17" s="105" t="s">
        <v>257</v>
      </c>
      <c r="C17" s="103">
        <f>datatable4!B12</f>
        <v>45.2</v>
      </c>
      <c r="D17" s="103">
        <f>datatable4!K12</f>
        <v>15.100000381469727</v>
      </c>
      <c r="E17" s="103">
        <f>datatable4!N12</f>
        <v>5</v>
      </c>
      <c r="F17" s="103">
        <f>datatable4!L12</f>
        <v>2</v>
      </c>
    </row>
    <row r="18" spans="1:11" ht="37" customHeight="1">
      <c r="A18" s="102" t="s">
        <v>282</v>
      </c>
      <c r="B18" s="105"/>
      <c r="C18" s="103"/>
      <c r="D18" s="106"/>
      <c r="E18" s="106"/>
      <c r="F18" s="106"/>
      <c r="I18" s="13"/>
    </row>
    <row r="19" spans="1:11" ht="37" customHeight="1">
      <c r="A19" s="102" t="s">
        <v>281</v>
      </c>
      <c r="B19" s="105"/>
      <c r="C19" s="103">
        <v>942.49999999999989</v>
      </c>
      <c r="D19" s="103">
        <v>433.9000072479248</v>
      </c>
      <c r="E19" s="103">
        <v>195.70000028610229</v>
      </c>
      <c r="F19" s="103">
        <v>111.29999995231628</v>
      </c>
      <c r="I19" s="13"/>
      <c r="J19" s="10"/>
      <c r="K19" s="10"/>
    </row>
    <row r="20" spans="1:11" ht="7.5" customHeight="1" thickBot="1">
      <c r="A20" s="23"/>
      <c r="B20" s="23"/>
      <c r="C20" s="23"/>
      <c r="D20" s="23"/>
      <c r="E20" s="23"/>
      <c r="F20" s="23"/>
    </row>
    <row r="21" spans="1:11" ht="21" thickTop="1">
      <c r="A21" s="24"/>
      <c r="B21" s="24"/>
      <c r="C21" s="24"/>
      <c r="D21" s="24"/>
      <c r="E21" s="24"/>
      <c r="F21" s="24"/>
    </row>
    <row r="22" spans="1:11" ht="128" customHeight="1">
      <c r="A22" s="167"/>
      <c r="B22" s="167"/>
      <c r="C22" s="167"/>
      <c r="D22" s="167"/>
      <c r="E22" s="167"/>
      <c r="F22" s="167"/>
    </row>
    <row r="23" spans="1:11">
      <c r="A23" s="3"/>
      <c r="B23" s="3"/>
      <c r="C23" s="3"/>
      <c r="D23" s="3"/>
      <c r="E23" s="3"/>
      <c r="F23" s="3"/>
    </row>
    <row r="24" spans="1:11">
      <c r="A24" s="3"/>
      <c r="B24" s="3"/>
      <c r="C24" s="3"/>
      <c r="D24" s="3"/>
      <c r="E24" s="3"/>
      <c r="F24" s="3"/>
    </row>
    <row r="25" spans="1:11">
      <c r="A25" s="3"/>
      <c r="B25" s="3"/>
      <c r="C25" s="3"/>
      <c r="D25" s="3"/>
      <c r="E25" s="3"/>
      <c r="F25" s="3"/>
    </row>
    <row r="26" spans="1:11">
      <c r="A26" s="3"/>
      <c r="B26" s="3"/>
      <c r="C26" s="3"/>
      <c r="D26" s="3"/>
      <c r="E26" s="3"/>
      <c r="F26" s="3"/>
    </row>
    <row r="27" spans="1:11">
      <c r="A27" s="3"/>
      <c r="B27" s="3"/>
      <c r="C27" s="3"/>
      <c r="D27" s="3"/>
      <c r="E27" s="3"/>
      <c r="F27" s="3"/>
    </row>
    <row r="28" spans="1:11">
      <c r="A28" s="2"/>
      <c r="B28" s="2"/>
      <c r="C28" s="2"/>
      <c r="D28" s="2"/>
      <c r="E28" s="2"/>
      <c r="F28" s="2"/>
    </row>
  </sheetData>
  <mergeCells count="2">
    <mergeCell ref="A2:F2"/>
    <mergeCell ref="A22:F22"/>
  </mergeCells>
  <phoneticPr fontId="41" type="noConversion"/>
  <pageMargins left="1.5" right="0" top="0" bottom="1" header="0.5" footer="0.5"/>
  <pageSetup scale="70" orientation="landscape"/>
  <extLst>
    <ext xmlns:mx="http://schemas.microsoft.com/office/mac/excel/2008/main" uri="{64002731-A6B0-56B0-2670-7721B7C09600}">
      <mx:PLV Mode="0" OnePage="0" WScale="7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5"/>
  <sheetViews>
    <sheetView tabSelected="1" workbookViewId="0">
      <pane xSplit="1" ySplit="4" topLeftCell="B5" activePane="bottomRight" state="frozen"/>
      <selection activeCell="E6" sqref="E6"/>
      <selection pane="topRight" activeCell="E6" sqref="E6"/>
      <selection pane="bottomLeft" activeCell="E6" sqref="E6"/>
      <selection pane="bottomRight" activeCell="B34" sqref="B34"/>
    </sheetView>
  </sheetViews>
  <sheetFormatPr baseColWidth="10" defaultColWidth="8.7109375" defaultRowHeight="16"/>
  <cols>
    <col min="1" max="1" width="17.5703125" style="1" customWidth="1"/>
    <col min="2" max="2" width="26.28515625" style="1" customWidth="1"/>
    <col min="3" max="5" width="20.5703125" style="1" customWidth="1"/>
    <col min="6" max="16384" width="8.7109375" style="1"/>
  </cols>
  <sheetData>
    <row r="1" spans="1:8" ht="20">
      <c r="A1" s="20"/>
      <c r="B1" s="20"/>
      <c r="C1" s="20"/>
      <c r="D1" s="20"/>
      <c r="E1" s="20"/>
    </row>
    <row r="2" spans="1:8" ht="33" customHeight="1">
      <c r="A2" s="164" t="s">
        <v>87</v>
      </c>
      <c r="B2" s="164"/>
      <c r="C2" s="164"/>
      <c r="D2" s="164"/>
      <c r="E2" s="164"/>
    </row>
    <row r="3" spans="1:8" ht="10" customHeight="1" thickBot="1">
      <c r="A3" s="21"/>
      <c r="B3" s="21"/>
      <c r="C3" s="21"/>
      <c r="D3" s="21"/>
      <c r="E3" s="21"/>
    </row>
    <row r="4" spans="1:8" s="10" customFormat="1" ht="103" customHeight="1" thickTop="1">
      <c r="A4" s="22"/>
      <c r="B4" s="22"/>
      <c r="C4" s="22" t="s">
        <v>86</v>
      </c>
      <c r="D4" s="22" t="s">
        <v>76</v>
      </c>
      <c r="E4" s="22" t="s">
        <v>66</v>
      </c>
    </row>
    <row r="5" spans="1:8" s="10" customFormat="1" ht="28" customHeight="1">
      <c r="A5" s="26" t="s">
        <v>67</v>
      </c>
      <c r="B5" s="26"/>
      <c r="C5" s="48">
        <v>88.662475860130897</v>
      </c>
      <c r="D5" s="49">
        <f t="shared" ref="D5:D23" si="0">C5/C$5</f>
        <v>1</v>
      </c>
      <c r="E5" s="49">
        <f>C5/17.638</f>
        <v>5.0267873829306549</v>
      </c>
    </row>
    <row r="6" spans="1:8" s="10" customFormat="1" ht="28" customHeight="1">
      <c r="A6" s="26" t="s">
        <v>68</v>
      </c>
      <c r="B6" s="26"/>
      <c r="C6" s="48">
        <f>C7+C8+C9+C12+C15</f>
        <v>107.70413971367689</v>
      </c>
      <c r="D6" s="49">
        <f t="shared" si="0"/>
        <v>1.2147657582175473</v>
      </c>
      <c r="E6" s="49">
        <f t="shared" ref="E6" si="1">C6/17.638</f>
        <v>6.106369186624157</v>
      </c>
    </row>
    <row r="7" spans="1:8" ht="28" customHeight="1">
      <c r="A7" s="27"/>
      <c r="B7" s="27" t="s">
        <v>11</v>
      </c>
      <c r="C7" s="47">
        <v>32.438436681650494</v>
      </c>
      <c r="D7" s="25">
        <f t="shared" si="0"/>
        <v>0.36586432272457187</v>
      </c>
      <c r="E7" s="25">
        <f>C7/17.638</f>
        <v>1.8391221613363471</v>
      </c>
    </row>
    <row r="8" spans="1:8" ht="28" customHeight="1">
      <c r="A8" s="28"/>
      <c r="B8" s="28" t="s">
        <v>71</v>
      </c>
      <c r="C8" s="47">
        <v>9.6979414548879994</v>
      </c>
      <c r="D8" s="25">
        <f t="shared" si="0"/>
        <v>0.10938044940440131</v>
      </c>
      <c r="E8" s="25">
        <f t="shared" ref="E8:E18" si="2">C8/17.638</f>
        <v>0.54983226300532928</v>
      </c>
      <c r="H8" s="13"/>
    </row>
    <row r="9" spans="1:8" ht="28" customHeight="1">
      <c r="A9" s="28"/>
      <c r="B9" s="28" t="s">
        <v>69</v>
      </c>
      <c r="C9" s="47">
        <v>18.581545148317915</v>
      </c>
      <c r="D9" s="25">
        <f t="shared" si="0"/>
        <v>0.2095762042290715</v>
      </c>
      <c r="E9" s="25">
        <f t="shared" si="2"/>
        <v>1.0534950191811947</v>
      </c>
      <c r="H9" s="13"/>
    </row>
    <row r="10" spans="1:8" ht="28" customHeight="1">
      <c r="A10" s="28"/>
      <c r="B10" s="28" t="s">
        <v>77</v>
      </c>
      <c r="C10" s="47">
        <v>13.640995148317913</v>
      </c>
      <c r="D10" s="25">
        <f t="shared" si="0"/>
        <v>0.15385308176863011</v>
      </c>
      <c r="E10" s="25">
        <f t="shared" si="2"/>
        <v>0.77338673025954818</v>
      </c>
      <c r="H10" s="13"/>
    </row>
    <row r="11" spans="1:8" ht="28" customHeight="1">
      <c r="A11" s="46"/>
      <c r="B11" s="28" t="s">
        <v>78</v>
      </c>
      <c r="C11" s="47">
        <f>C9-C10</f>
        <v>4.9405500000000018</v>
      </c>
      <c r="D11" s="25">
        <f t="shared" si="0"/>
        <v>5.5723122460441379E-2</v>
      </c>
      <c r="E11" s="25">
        <f t="shared" si="2"/>
        <v>0.28010828892164652</v>
      </c>
      <c r="H11" s="13"/>
    </row>
    <row r="12" spans="1:8" ht="28" customHeight="1">
      <c r="A12" s="28"/>
      <c r="B12" s="28" t="s">
        <v>70</v>
      </c>
      <c r="C12" s="47">
        <v>16.100894070639988</v>
      </c>
      <c r="D12" s="25">
        <f t="shared" si="0"/>
        <v>0.18159761403505001</v>
      </c>
      <c r="E12" s="25">
        <f t="shared" si="2"/>
        <v>0.91285259500170013</v>
      </c>
      <c r="H12" s="13"/>
    </row>
    <row r="13" spans="1:8" ht="28" customHeight="1">
      <c r="A13" s="28"/>
      <c r="B13" s="28" t="s">
        <v>80</v>
      </c>
      <c r="C13" s="47">
        <f>C12-C14</f>
        <v>14.890121027616487</v>
      </c>
      <c r="D13" s="25">
        <f t="shared" si="0"/>
        <v>0.16794163351705105</v>
      </c>
      <c r="E13" s="25">
        <f t="shared" si="2"/>
        <v>0.84420688443227609</v>
      </c>
      <c r="H13" s="13"/>
    </row>
    <row r="14" spans="1:8" ht="28" customHeight="1">
      <c r="A14" s="28"/>
      <c r="B14" s="28" t="s">
        <v>81</v>
      </c>
      <c r="C14" s="47">
        <v>1.2107730430235</v>
      </c>
      <c r="D14" s="25">
        <f t="shared" si="0"/>
        <v>1.3655980517998953E-2</v>
      </c>
      <c r="E14" s="25">
        <f t="shared" si="2"/>
        <v>6.8645710569423965E-2</v>
      </c>
      <c r="H14" s="13"/>
    </row>
    <row r="15" spans="1:8" ht="28" customHeight="1">
      <c r="A15" s="28"/>
      <c r="B15" s="28" t="s">
        <v>72</v>
      </c>
      <c r="C15" s="47">
        <v>30.885322358180492</v>
      </c>
      <c r="D15" s="25">
        <f t="shared" si="0"/>
        <v>0.34834716782445257</v>
      </c>
      <c r="E15" s="25">
        <f t="shared" si="2"/>
        <v>1.7510671480995854</v>
      </c>
      <c r="H15" s="13"/>
    </row>
    <row r="16" spans="1:8" ht="28" customHeight="1">
      <c r="A16" s="28"/>
      <c r="B16" s="28" t="s">
        <v>82</v>
      </c>
      <c r="C16" s="47">
        <v>16.968111743010997</v>
      </c>
      <c r="D16" s="25">
        <f t="shared" si="0"/>
        <v>0.19137872677702986</v>
      </c>
      <c r="E16" s="25">
        <f t="shared" si="2"/>
        <v>0.96202016912410682</v>
      </c>
      <c r="H16" s="13"/>
    </row>
    <row r="17" spans="1:8" ht="28" customHeight="1">
      <c r="A17" s="28"/>
      <c r="B17" s="28" t="s">
        <v>83</v>
      </c>
      <c r="C17" s="47">
        <v>8.8188643504999984</v>
      </c>
      <c r="D17" s="25">
        <f t="shared" si="0"/>
        <v>9.9465577347649978E-2</v>
      </c>
      <c r="E17" s="25">
        <f t="shared" si="2"/>
        <v>0.49999230924708005</v>
      </c>
      <c r="H17" s="13"/>
    </row>
    <row r="18" spans="1:8" ht="28" customHeight="1">
      <c r="A18" s="28"/>
      <c r="B18" s="28" t="s">
        <v>84</v>
      </c>
      <c r="C18" s="47">
        <v>5.098346264669499</v>
      </c>
      <c r="D18" s="25">
        <f t="shared" si="0"/>
        <v>5.7502863699772755E-2</v>
      </c>
      <c r="E18" s="25">
        <f t="shared" si="2"/>
        <v>0.28905466972839883</v>
      </c>
      <c r="H18" s="13"/>
    </row>
    <row r="19" spans="1:8" ht="28" customHeight="1">
      <c r="A19" s="26" t="s">
        <v>79</v>
      </c>
      <c r="B19" s="28"/>
      <c r="C19" s="48">
        <v>19.041663853545998</v>
      </c>
      <c r="D19" s="49">
        <f t="shared" si="0"/>
        <v>0.21476575821754731</v>
      </c>
      <c r="E19" s="49">
        <f>C19/17.638</f>
        <v>1.0795818036935025</v>
      </c>
      <c r="H19" s="13"/>
    </row>
    <row r="20" spans="1:8" ht="28" customHeight="1">
      <c r="A20" s="28"/>
      <c r="B20" s="28" t="s">
        <v>73</v>
      </c>
      <c r="C20" s="47">
        <v>14.284952411355498</v>
      </c>
      <c r="D20" s="25">
        <f t="shared" si="0"/>
        <v>0.16111610095222992</v>
      </c>
      <c r="E20" s="25">
        <f t="shared" ref="E20:E23" si="3">C20/17.638</f>
        <v>0.809896383453651</v>
      </c>
      <c r="H20" s="13"/>
    </row>
    <row r="21" spans="1:8" ht="28" customHeight="1">
      <c r="A21" s="28"/>
      <c r="B21" s="28" t="s">
        <v>75</v>
      </c>
      <c r="C21" s="47">
        <f>1.6</f>
        <v>1.6</v>
      </c>
      <c r="D21" s="25">
        <f t="shared" si="0"/>
        <v>1.8045965719749053E-2</v>
      </c>
      <c r="E21" s="25">
        <f t="shared" si="3"/>
        <v>9.0713232792833651E-2</v>
      </c>
      <c r="H21" s="13"/>
    </row>
    <row r="22" spans="1:8" ht="28" customHeight="1">
      <c r="A22" s="28"/>
      <c r="B22" s="28" t="s">
        <v>85</v>
      </c>
      <c r="C22" s="47">
        <v>2.4709713496579995</v>
      </c>
      <c r="D22" s="25">
        <f t="shared" si="0"/>
        <v>2.7869415169006442E-2</v>
      </c>
      <c r="E22" s="25">
        <f t="shared" si="3"/>
        <v>0.14009362454121779</v>
      </c>
      <c r="H22" s="13"/>
    </row>
    <row r="23" spans="1:8" ht="28" customHeight="1">
      <c r="A23" s="28"/>
      <c r="B23" s="28" t="s">
        <v>74</v>
      </c>
      <c r="C23" s="47">
        <f>C19-C20-C21-C22</f>
        <v>0.68574009253250079</v>
      </c>
      <c r="D23" s="25">
        <f t="shared" si="0"/>
        <v>7.7342763765619075E-3</v>
      </c>
      <c r="E23" s="25">
        <f t="shared" si="3"/>
        <v>3.8878562905800017E-2</v>
      </c>
      <c r="H23" s="13"/>
    </row>
    <row r="24" spans="1:8" ht="7.5" customHeight="1" thickBot="1">
      <c r="A24" s="23"/>
      <c r="B24" s="23"/>
      <c r="C24" s="23"/>
      <c r="D24" s="23"/>
      <c r="E24" s="23"/>
    </row>
    <row r="25" spans="1:8" ht="21" thickTop="1">
      <c r="A25" s="24"/>
      <c r="B25" s="24"/>
      <c r="C25" s="24"/>
      <c r="D25" s="24"/>
      <c r="E25" s="24"/>
    </row>
    <row r="26" spans="1:8" ht="21" customHeight="1">
      <c r="A26" s="165" t="s">
        <v>88</v>
      </c>
      <c r="B26" s="165"/>
      <c r="C26" s="165"/>
      <c r="D26" s="165"/>
      <c r="E26" s="165"/>
    </row>
    <row r="27" spans="1:8" ht="21" customHeight="1">
      <c r="A27" s="165"/>
      <c r="B27" s="165"/>
      <c r="C27" s="165"/>
      <c r="D27" s="165"/>
      <c r="E27" s="165"/>
    </row>
    <row r="28" spans="1:8" ht="21" customHeight="1">
      <c r="A28" s="165"/>
      <c r="B28" s="165"/>
      <c r="C28" s="165"/>
      <c r="D28" s="165"/>
      <c r="E28" s="165"/>
    </row>
    <row r="29" spans="1:8" ht="21" customHeight="1">
      <c r="A29" s="165"/>
      <c r="B29" s="165"/>
      <c r="C29" s="165"/>
      <c r="D29" s="165"/>
      <c r="E29" s="165"/>
    </row>
    <row r="30" spans="1:8">
      <c r="A30" s="3"/>
      <c r="B30" s="3"/>
      <c r="C30" s="3"/>
      <c r="D30" s="3"/>
      <c r="E30" s="3"/>
    </row>
    <row r="31" spans="1:8">
      <c r="A31" s="3"/>
      <c r="B31" s="3"/>
      <c r="C31" s="3"/>
      <c r="D31" s="3"/>
      <c r="E31" s="3"/>
    </row>
    <row r="32" spans="1:8">
      <c r="A32" s="3"/>
      <c r="B32" s="3"/>
      <c r="C32" s="3"/>
      <c r="D32" s="3"/>
      <c r="E32" s="3"/>
    </row>
    <row r="33" spans="1:5">
      <c r="A33" s="3"/>
      <c r="B33" s="3"/>
      <c r="C33" s="3"/>
      <c r="D33" s="3"/>
      <c r="E33" s="3"/>
    </row>
    <row r="34" spans="1:5">
      <c r="A34" s="3"/>
      <c r="B34" s="3"/>
      <c r="C34" s="3"/>
      <c r="D34" s="3"/>
      <c r="E34" s="3"/>
    </row>
    <row r="35" spans="1:5">
      <c r="A35" s="2"/>
      <c r="B35" s="2"/>
      <c r="C35" s="2"/>
      <c r="D35" s="2"/>
      <c r="E35" s="2"/>
    </row>
  </sheetData>
  <mergeCells count="2">
    <mergeCell ref="A2:E2"/>
    <mergeCell ref="A26:E29"/>
  </mergeCells>
  <phoneticPr fontId="41" type="noConversion"/>
  <pageMargins left="0.75" right="0.75" top="1" bottom="1" header="0.5" footer="0.5"/>
  <pageSetup scale="68"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28"/>
  <sheetViews>
    <sheetView zoomScale="75" zoomScaleNormal="75" zoomScalePageLayoutView="75" workbookViewId="0">
      <pane xSplit="1" ySplit="4" topLeftCell="B5" activePane="bottomRight" state="frozen"/>
      <selection activeCell="D21" sqref="D21"/>
      <selection pane="topRight" activeCell="D21" sqref="D21"/>
      <selection pane="bottomLeft" activeCell="D21" sqref="D21"/>
      <selection pane="bottomRight" activeCell="H16" sqref="H16"/>
    </sheetView>
  </sheetViews>
  <sheetFormatPr baseColWidth="10" defaultColWidth="8.7109375" defaultRowHeight="16"/>
  <cols>
    <col min="1" max="2" width="31.42578125" style="1" customWidth="1"/>
    <col min="3" max="3" width="23.42578125" style="1" customWidth="1"/>
    <col min="4" max="4" width="25.5703125" style="1" customWidth="1"/>
    <col min="5" max="5" width="27.7109375" style="1" customWidth="1"/>
    <col min="6" max="8" width="8.7109375" style="1"/>
    <col min="9" max="9" width="9" style="1" bestFit="1" customWidth="1"/>
    <col min="10" max="16384" width="8.7109375" style="1"/>
  </cols>
  <sheetData>
    <row r="1" spans="1:11" ht="20">
      <c r="A1" s="20"/>
      <c r="B1" s="20"/>
      <c r="C1" s="20"/>
      <c r="D1" s="20"/>
      <c r="E1" s="20"/>
    </row>
    <row r="2" spans="1:11" ht="50" customHeight="1">
      <c r="A2" s="175" t="s">
        <v>407</v>
      </c>
      <c r="B2" s="175"/>
      <c r="C2" s="175"/>
      <c r="D2" s="175"/>
      <c r="E2" s="175"/>
    </row>
    <row r="3" spans="1:11" ht="10" customHeight="1" thickBot="1">
      <c r="A3" s="21"/>
      <c r="B3" s="21"/>
      <c r="C3" s="21"/>
      <c r="D3" s="21"/>
      <c r="E3" s="21"/>
    </row>
    <row r="4" spans="1:11" s="10" customFormat="1" ht="124" customHeight="1" thickTop="1">
      <c r="A4" s="98"/>
      <c r="B4" s="98"/>
      <c r="C4" s="98" t="s">
        <v>285</v>
      </c>
      <c r="D4" s="98" t="s">
        <v>404</v>
      </c>
      <c r="E4" s="98" t="s">
        <v>405</v>
      </c>
      <c r="H4" s="56"/>
      <c r="I4" s="56"/>
      <c r="J4" s="56"/>
      <c r="K4" s="56"/>
    </row>
    <row r="5" spans="1:11" s="10" customFormat="1" ht="17" customHeight="1">
      <c r="A5" s="99"/>
      <c r="B5" s="99"/>
      <c r="C5" s="100"/>
      <c r="D5" s="101"/>
      <c r="E5" s="101"/>
    </row>
    <row r="6" spans="1:11" s="10" customFormat="1" ht="37" customHeight="1">
      <c r="A6" s="99" t="s">
        <v>245</v>
      </c>
      <c r="B6" s="99" t="s">
        <v>247</v>
      </c>
      <c r="C6" s="100"/>
      <c r="D6" s="101"/>
      <c r="E6" s="101"/>
    </row>
    <row r="7" spans="1:11" s="10" customFormat="1" ht="37" customHeight="1">
      <c r="A7" s="102" t="s">
        <v>258</v>
      </c>
      <c r="B7" s="102" t="s">
        <v>251</v>
      </c>
      <c r="C7" s="103">
        <f>datatable4!B2</f>
        <v>160</v>
      </c>
      <c r="D7" s="103">
        <f>datatable4!K2</f>
        <v>86.800003051757812</v>
      </c>
      <c r="E7" s="103">
        <f>datatable4!N2</f>
        <v>43</v>
      </c>
      <c r="F7" s="103"/>
    </row>
    <row r="8" spans="1:11" s="10" customFormat="1" ht="37" customHeight="1">
      <c r="A8" s="102" t="s">
        <v>259</v>
      </c>
      <c r="B8" s="102" t="s">
        <v>252</v>
      </c>
      <c r="C8" s="103">
        <f>datatable4!B3</f>
        <v>97</v>
      </c>
      <c r="D8" s="103">
        <f>datatable4!K3</f>
        <v>36.400001525878906</v>
      </c>
      <c r="E8" s="103">
        <f>datatable4!N3</f>
        <v>9.8999996185302734</v>
      </c>
    </row>
    <row r="9" spans="1:11" s="10" customFormat="1" ht="37" customHeight="1">
      <c r="A9" s="102" t="s">
        <v>260</v>
      </c>
      <c r="B9" s="102" t="s">
        <v>248</v>
      </c>
      <c r="C9" s="103">
        <f>datatable4!B4</f>
        <v>88.3</v>
      </c>
      <c r="D9" s="103">
        <f>datatable4!K4</f>
        <v>29.600000381469727</v>
      </c>
      <c r="E9" s="103">
        <f>datatable4!N4</f>
        <v>8.1999998092651367</v>
      </c>
      <c r="G9" s="61"/>
    </row>
    <row r="10" spans="1:11" ht="37" customHeight="1">
      <c r="A10" s="102" t="s">
        <v>261</v>
      </c>
      <c r="B10" s="104" t="s">
        <v>253</v>
      </c>
      <c r="C10" s="103">
        <f>datatable4!B5</f>
        <v>61</v>
      </c>
      <c r="D10" s="103">
        <f>datatable4!K5</f>
        <v>44.200000762939453</v>
      </c>
      <c r="E10" s="103">
        <f>datatable4!N5</f>
        <v>28.600000381469727</v>
      </c>
    </row>
    <row r="11" spans="1:11" ht="37" customHeight="1">
      <c r="A11" s="102" t="s">
        <v>262</v>
      </c>
      <c r="B11" s="105" t="s">
        <v>263</v>
      </c>
      <c r="C11" s="103">
        <f>datatable4!B6</f>
        <v>58.4</v>
      </c>
      <c r="D11" s="103">
        <f>datatable4!K6</f>
        <v>23.5</v>
      </c>
      <c r="E11" s="103">
        <f>datatable4!N6</f>
        <v>8.5</v>
      </c>
      <c r="H11" s="10"/>
    </row>
    <row r="12" spans="1:11" ht="37" customHeight="1">
      <c r="A12" s="102" t="s">
        <v>265</v>
      </c>
      <c r="B12" s="105" t="s">
        <v>254</v>
      </c>
      <c r="C12" s="103">
        <f>datatable4!B7</f>
        <v>53.8</v>
      </c>
      <c r="D12" s="103">
        <f>datatable4!K7</f>
        <v>35.299999237060547</v>
      </c>
      <c r="E12" s="103">
        <f>datatable4!N7</f>
        <v>19.5</v>
      </c>
      <c r="H12" s="10"/>
    </row>
    <row r="13" spans="1:11" ht="37" customHeight="1">
      <c r="A13" s="102" t="s">
        <v>266</v>
      </c>
      <c r="B13" s="105" t="s">
        <v>255</v>
      </c>
      <c r="C13" s="103">
        <f>datatable4!B8</f>
        <v>53.5</v>
      </c>
      <c r="D13" s="103">
        <f>datatable4!K8</f>
        <v>18.899999618530273</v>
      </c>
      <c r="E13" s="103">
        <f>datatable4!N8</f>
        <v>8</v>
      </c>
      <c r="H13" s="10"/>
      <c r="I13" s="10"/>
      <c r="J13" s="10"/>
    </row>
    <row r="14" spans="1:11" ht="37" customHeight="1">
      <c r="A14" s="102" t="s">
        <v>267</v>
      </c>
      <c r="B14" s="105" t="s">
        <v>249</v>
      </c>
      <c r="C14" s="103">
        <f>datatable4!B9</f>
        <v>53.5</v>
      </c>
      <c r="D14" s="103">
        <f>datatable4!K9</f>
        <v>18.899999618530273</v>
      </c>
      <c r="E14" s="103">
        <f>datatable4!N9</f>
        <v>8</v>
      </c>
      <c r="H14" s="13"/>
    </row>
    <row r="15" spans="1:11" ht="37" customHeight="1">
      <c r="A15" s="102" t="s">
        <v>268</v>
      </c>
      <c r="B15" s="105" t="s">
        <v>254</v>
      </c>
      <c r="C15" s="103">
        <f>datatable4!B10</f>
        <v>52.4</v>
      </c>
      <c r="D15" s="103">
        <f>datatable4!K10</f>
        <v>34.400001525878906</v>
      </c>
      <c r="E15" s="103">
        <f>datatable4!N10</f>
        <v>19</v>
      </c>
      <c r="H15" s="13"/>
    </row>
    <row r="16" spans="1:11" ht="37" customHeight="1">
      <c r="A16" s="102" t="s">
        <v>284</v>
      </c>
      <c r="B16" s="105" t="s">
        <v>283</v>
      </c>
      <c r="C16" s="103">
        <f>datatable4!B11</f>
        <v>51.8</v>
      </c>
      <c r="D16" s="103">
        <f>datatable4!K11</f>
        <v>24.200000762939453</v>
      </c>
      <c r="E16" s="103">
        <f>datatable4!N11</f>
        <v>11.300000190734863</v>
      </c>
    </row>
    <row r="17" spans="1:10" ht="37" customHeight="1">
      <c r="A17" s="102" t="s">
        <v>270</v>
      </c>
      <c r="B17" s="105" t="s">
        <v>257</v>
      </c>
      <c r="C17" s="103">
        <f>datatable4!B12</f>
        <v>45.2</v>
      </c>
      <c r="D17" s="103">
        <f>datatable4!K12</f>
        <v>15.100000381469727</v>
      </c>
      <c r="E17" s="103">
        <f>datatable4!N12</f>
        <v>5</v>
      </c>
    </row>
    <row r="18" spans="1:10" ht="37" customHeight="1">
      <c r="A18" s="102" t="s">
        <v>282</v>
      </c>
      <c r="B18" s="105"/>
      <c r="C18" s="103"/>
      <c r="D18" s="106"/>
      <c r="E18" s="106"/>
      <c r="H18" s="13"/>
    </row>
    <row r="19" spans="1:10" ht="37" customHeight="1">
      <c r="A19" s="102" t="s">
        <v>281</v>
      </c>
      <c r="B19" s="105"/>
      <c r="C19" s="103">
        <v>942.49999999999989</v>
      </c>
      <c r="D19" s="103">
        <v>433.9000072479248</v>
      </c>
      <c r="E19" s="103">
        <v>195.70000028610229</v>
      </c>
      <c r="H19" s="13"/>
      <c r="I19" s="10"/>
      <c r="J19" s="10"/>
    </row>
    <row r="20" spans="1:10" ht="7.5" customHeight="1" thickBot="1">
      <c r="A20" s="23"/>
      <c r="B20" s="23"/>
      <c r="C20" s="23"/>
      <c r="D20" s="23"/>
      <c r="E20" s="23"/>
    </row>
    <row r="21" spans="1:10" ht="21" thickTop="1">
      <c r="A21" s="24"/>
      <c r="B21" s="24"/>
      <c r="C21" s="24"/>
      <c r="D21" s="24"/>
      <c r="E21" s="24"/>
    </row>
    <row r="22" spans="1:10" ht="128" customHeight="1">
      <c r="A22" s="167"/>
      <c r="B22" s="167"/>
      <c r="C22" s="167"/>
      <c r="D22" s="167"/>
      <c r="E22" s="167"/>
    </row>
    <row r="23" spans="1:10">
      <c r="A23" s="3"/>
      <c r="B23" s="3"/>
      <c r="C23" s="3"/>
      <c r="D23" s="3"/>
      <c r="E23" s="3"/>
    </row>
    <row r="24" spans="1:10">
      <c r="A24" s="3"/>
      <c r="B24" s="3"/>
      <c r="C24" s="3"/>
      <c r="D24" s="3"/>
      <c r="E24" s="3"/>
    </row>
    <row r="25" spans="1:10">
      <c r="A25" s="3"/>
      <c r="B25" s="3"/>
      <c r="C25" s="3"/>
      <c r="D25" s="3"/>
      <c r="E25" s="3"/>
    </row>
    <row r="26" spans="1:10">
      <c r="A26" s="3"/>
      <c r="B26" s="3"/>
      <c r="C26" s="3"/>
      <c r="D26" s="3"/>
      <c r="E26" s="3"/>
    </row>
    <row r="27" spans="1:10">
      <c r="A27" s="3"/>
      <c r="B27" s="3"/>
      <c r="C27" s="3"/>
      <c r="D27" s="3"/>
      <c r="E27" s="3"/>
    </row>
    <row r="28" spans="1:10">
      <c r="A28" s="2"/>
      <c r="B28" s="2"/>
      <c r="C28" s="2"/>
      <c r="D28" s="2"/>
      <c r="E28" s="2"/>
    </row>
  </sheetData>
  <mergeCells count="2">
    <mergeCell ref="A2:E2"/>
    <mergeCell ref="A22:E22"/>
  </mergeCells>
  <phoneticPr fontId="41" type="noConversion"/>
  <pageMargins left="1.5" right="0" top="0" bottom="1" header="0.5" footer="0.5"/>
  <pageSetup scale="58" orientation="landscape"/>
  <extLst>
    <ext xmlns:mx="http://schemas.microsoft.com/office/mac/excel/2008/main" uri="{64002731-A6B0-56B0-2670-7721B7C09600}">
      <mx:PLV Mode="0" OnePage="0" WScale="7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31"/>
  <sheetViews>
    <sheetView zoomScale="115" zoomScaleNormal="115" zoomScalePageLayoutView="115" workbookViewId="0">
      <selection activeCell="A3" sqref="A3"/>
    </sheetView>
  </sheetViews>
  <sheetFormatPr baseColWidth="10" defaultColWidth="8.7109375" defaultRowHeight="16"/>
  <cols>
    <col min="1" max="1" width="43.140625" style="1" customWidth="1"/>
    <col min="2" max="2" width="18.42578125" style="1" customWidth="1"/>
    <col min="3" max="6" width="19.140625" style="1" customWidth="1"/>
    <col min="7" max="16384" width="8.7109375" style="1"/>
  </cols>
  <sheetData>
    <row r="1" spans="1:11" ht="20">
      <c r="A1" s="20"/>
      <c r="B1" s="20"/>
      <c r="C1" s="20"/>
      <c r="D1" s="20"/>
      <c r="E1" s="20"/>
      <c r="F1" s="20"/>
    </row>
    <row r="2" spans="1:11" ht="33" customHeight="1">
      <c r="A2" s="168" t="s">
        <v>445</v>
      </c>
      <c r="B2" s="168"/>
      <c r="C2" s="168"/>
      <c r="D2" s="168"/>
      <c r="E2" s="168"/>
      <c r="F2" s="168"/>
    </row>
    <row r="3" spans="1:11" ht="10" customHeight="1" thickBot="1">
      <c r="A3" s="21"/>
      <c r="B3" s="21"/>
      <c r="C3" s="21"/>
      <c r="D3" s="21"/>
      <c r="E3" s="21"/>
      <c r="F3" s="21"/>
      <c r="H3" s="135"/>
    </row>
    <row r="4" spans="1:11" s="10" customFormat="1" ht="124" customHeight="1" thickTop="1">
      <c r="A4" s="22" t="s">
        <v>349</v>
      </c>
      <c r="B4" s="22" t="s">
        <v>348</v>
      </c>
      <c r="C4" s="22" t="s">
        <v>347</v>
      </c>
      <c r="D4" s="22" t="s">
        <v>350</v>
      </c>
      <c r="E4" s="22" t="s">
        <v>355</v>
      </c>
      <c r="F4" s="22" t="s">
        <v>354</v>
      </c>
      <c r="H4" s="136"/>
      <c r="I4" s="56"/>
      <c r="J4" s="56"/>
      <c r="K4" s="56"/>
    </row>
    <row r="5" spans="1:11" s="10" customFormat="1" ht="17" customHeight="1">
      <c r="A5" s="139" t="s">
        <v>320</v>
      </c>
      <c r="B5" s="139" t="s">
        <v>321</v>
      </c>
      <c r="C5" s="139" t="s">
        <v>322</v>
      </c>
      <c r="D5" s="139" t="s">
        <v>323</v>
      </c>
      <c r="E5" s="139" t="s">
        <v>352</v>
      </c>
      <c r="F5" s="139" t="s">
        <v>353</v>
      </c>
    </row>
    <row r="6" spans="1:11" s="10" customFormat="1" ht="33" customHeight="1">
      <c r="A6" s="26" t="s">
        <v>344</v>
      </c>
      <c r="B6" s="26"/>
      <c r="C6" s="48"/>
      <c r="D6" s="48"/>
      <c r="E6" s="48"/>
      <c r="F6" s="49"/>
    </row>
    <row r="7" spans="1:11" s="10" customFormat="1" ht="33" customHeight="1">
      <c r="A7" s="55" t="s">
        <v>360</v>
      </c>
      <c r="B7" s="26"/>
      <c r="C7" s="48"/>
      <c r="D7" s="48"/>
      <c r="E7" s="48"/>
      <c r="F7" s="49"/>
    </row>
    <row r="8" spans="1:11" s="10" customFormat="1" ht="28" customHeight="1">
      <c r="A8" s="55" t="s">
        <v>366</v>
      </c>
      <c r="B8" s="130">
        <v>0.01</v>
      </c>
      <c r="C8" s="129">
        <v>101551</v>
      </c>
      <c r="D8" s="129">
        <v>3664</v>
      </c>
      <c r="E8" s="47">
        <v>6.03</v>
      </c>
      <c r="F8" s="57">
        <f>E8/D8</f>
        <v>1.6457423580786027E-3</v>
      </c>
    </row>
    <row r="9" spans="1:11" s="10" customFormat="1" ht="25" customHeight="1">
      <c r="A9" s="55" t="s">
        <v>358</v>
      </c>
      <c r="B9" s="130">
        <v>0.02</v>
      </c>
      <c r="C9" s="129">
        <v>71020</v>
      </c>
      <c r="D9" s="129">
        <v>6203</v>
      </c>
      <c r="E9" s="47">
        <v>72.03</v>
      </c>
      <c r="F9" s="57">
        <f t="shared" ref="F9:F16" si="0">E9/D9</f>
        <v>1.1612123166209899E-2</v>
      </c>
    </row>
    <row r="10" spans="1:11" s="10" customFormat="1" ht="28" customHeight="1">
      <c r="A10" s="55" t="s">
        <v>359</v>
      </c>
      <c r="B10" s="130">
        <v>0.03</v>
      </c>
      <c r="C10" s="129">
        <v>6094</v>
      </c>
      <c r="D10" s="129">
        <v>1747</v>
      </c>
      <c r="E10" s="47">
        <v>35.18</v>
      </c>
      <c r="F10" s="57">
        <f t="shared" si="0"/>
        <v>2.0137378362907844E-2</v>
      </c>
      <c r="H10" s="61"/>
    </row>
    <row r="11" spans="1:11" ht="28" customHeight="1">
      <c r="A11" s="55" t="s">
        <v>361</v>
      </c>
      <c r="B11" s="131">
        <v>0.04</v>
      </c>
      <c r="C11" s="129">
        <v>2519</v>
      </c>
      <c r="D11" s="129">
        <v>1568</v>
      </c>
      <c r="E11" s="47">
        <v>43.6</v>
      </c>
      <c r="F11" s="57">
        <f t="shared" si="0"/>
        <v>2.7806122448979592E-2</v>
      </c>
    </row>
    <row r="12" spans="1:11" ht="28" customHeight="1">
      <c r="A12" s="55" t="s">
        <v>362</v>
      </c>
      <c r="B12" s="131">
        <v>0.05</v>
      </c>
      <c r="C12" s="129">
        <v>909</v>
      </c>
      <c r="D12" s="129">
        <v>1069</v>
      </c>
      <c r="E12" s="47">
        <v>38.9</v>
      </c>
      <c r="F12" s="57">
        <f t="shared" si="0"/>
        <v>3.6389148737137507E-2</v>
      </c>
      <c r="I12" s="10"/>
    </row>
    <row r="13" spans="1:11" ht="28" customHeight="1">
      <c r="A13" s="55" t="s">
        <v>363</v>
      </c>
      <c r="B13" s="131">
        <v>0.06</v>
      </c>
      <c r="C13" s="129">
        <v>203</v>
      </c>
      <c r="D13" s="129">
        <v>649</v>
      </c>
      <c r="E13" s="47">
        <v>30.7</v>
      </c>
      <c r="F13" s="57">
        <f t="shared" si="0"/>
        <v>4.7303543913713407E-2</v>
      </c>
      <c r="I13" s="10"/>
    </row>
    <row r="14" spans="1:11" ht="28" customHeight="1">
      <c r="A14" s="55" t="s">
        <v>364</v>
      </c>
      <c r="B14" s="131">
        <v>7.0000000000000007E-2</v>
      </c>
      <c r="C14" s="129">
        <v>67</v>
      </c>
      <c r="D14" s="129">
        <v>441</v>
      </c>
      <c r="E14" s="47">
        <v>24.6</v>
      </c>
      <c r="F14" s="57">
        <f t="shared" si="0"/>
        <v>5.5782312925170073E-2</v>
      </c>
      <c r="I14" s="10"/>
      <c r="J14" s="10"/>
    </row>
    <row r="15" spans="1:11" ht="28" customHeight="1">
      <c r="A15" s="55" t="s">
        <v>357</v>
      </c>
      <c r="B15" s="131">
        <v>0.08</v>
      </c>
      <c r="C15" s="129">
        <v>36</v>
      </c>
      <c r="D15" s="129">
        <v>1129</v>
      </c>
      <c r="E15" s="47">
        <v>83.33</v>
      </c>
      <c r="F15" s="57">
        <f t="shared" si="0"/>
        <v>7.3808680248007089E-2</v>
      </c>
      <c r="I15" s="13"/>
    </row>
    <row r="16" spans="1:11" ht="28" customHeight="1">
      <c r="A16" s="26" t="s">
        <v>343</v>
      </c>
      <c r="B16" s="134"/>
      <c r="C16" s="137">
        <f>SUM(C8:C15)</f>
        <v>182399</v>
      </c>
      <c r="D16" s="137">
        <f>SUM(D8:D15)</f>
        <v>16470</v>
      </c>
      <c r="E16" s="48">
        <f>SUM(E8:E15)</f>
        <v>334.37</v>
      </c>
      <c r="F16" s="138">
        <f t="shared" si="0"/>
        <v>2.0301760777170615E-2</v>
      </c>
      <c r="I16" s="13"/>
    </row>
    <row r="17" spans="1:9" ht="28" customHeight="1">
      <c r="A17" s="55"/>
      <c r="B17" s="132"/>
      <c r="C17" s="47"/>
      <c r="D17" s="47"/>
      <c r="E17" s="47"/>
      <c r="F17" s="57"/>
    </row>
    <row r="18" spans="1:9" ht="28" customHeight="1">
      <c r="A18" s="26" t="s">
        <v>356</v>
      </c>
      <c r="B18" s="133"/>
      <c r="C18" s="48"/>
      <c r="D18" s="48"/>
      <c r="E18" s="48"/>
      <c r="F18" s="49"/>
    </row>
    <row r="19" spans="1:9" ht="28" customHeight="1">
      <c r="A19" s="55" t="s">
        <v>351</v>
      </c>
      <c r="B19" s="133"/>
      <c r="C19" s="48"/>
      <c r="D19" s="48"/>
      <c r="E19" s="48"/>
      <c r="F19" s="49"/>
    </row>
    <row r="20" spans="1:9" ht="28" customHeight="1">
      <c r="A20" s="55" t="s">
        <v>345</v>
      </c>
      <c r="B20" s="130">
        <v>0.02</v>
      </c>
      <c r="C20" s="129">
        <v>69205</v>
      </c>
      <c r="D20" s="129">
        <v>9286</v>
      </c>
      <c r="E20" s="47">
        <v>116.5</v>
      </c>
      <c r="F20" s="57">
        <f t="shared" ref="F20:F22" si="1">E20/D20</f>
        <v>1.2545767822528538E-2</v>
      </c>
      <c r="I20" s="13"/>
    </row>
    <row r="21" spans="1:9" ht="28" customHeight="1">
      <c r="A21" s="55" t="s">
        <v>346</v>
      </c>
      <c r="B21" s="130">
        <v>0.03</v>
      </c>
      <c r="C21" s="129">
        <v>982</v>
      </c>
      <c r="D21" s="129">
        <v>3147.2</v>
      </c>
      <c r="E21" s="47">
        <v>83.61</v>
      </c>
      <c r="F21" s="57">
        <f t="shared" si="1"/>
        <v>2.6566471784443317E-2</v>
      </c>
      <c r="I21" s="13"/>
    </row>
    <row r="22" spans="1:9" ht="28" customHeight="1">
      <c r="A22" s="26" t="s">
        <v>343</v>
      </c>
      <c r="B22" s="46"/>
      <c r="C22" s="137">
        <f>SUM(C20:C21)</f>
        <v>70187</v>
      </c>
      <c r="D22" s="137">
        <f>SUM(D20:D21)</f>
        <v>12433.2</v>
      </c>
      <c r="E22" s="48">
        <f>SUM(E20:E21)</f>
        <v>200.11</v>
      </c>
      <c r="F22" s="138">
        <f t="shared" si="1"/>
        <v>1.6094810668210918E-2</v>
      </c>
      <c r="I22" s="13"/>
    </row>
    <row r="23" spans="1:9" ht="7.5" customHeight="1" thickBot="1">
      <c r="A23" s="23"/>
      <c r="B23" s="23"/>
      <c r="C23" s="23"/>
      <c r="D23" s="23"/>
      <c r="E23" s="23"/>
      <c r="F23" s="23"/>
    </row>
    <row r="24" spans="1:9" ht="21" thickTop="1">
      <c r="A24" s="24"/>
      <c r="B24" s="24"/>
      <c r="C24" s="24"/>
      <c r="D24" s="24"/>
      <c r="E24" s="24"/>
      <c r="F24" s="24"/>
    </row>
    <row r="25" spans="1:9" ht="172" customHeight="1">
      <c r="A25" s="167" t="s">
        <v>365</v>
      </c>
      <c r="B25" s="167"/>
      <c r="C25" s="167"/>
      <c r="D25" s="167"/>
      <c r="E25" s="167"/>
      <c r="F25" s="167"/>
    </row>
    <row r="26" spans="1:9">
      <c r="A26" s="3"/>
      <c r="B26" s="3"/>
      <c r="C26" s="3"/>
      <c r="D26" s="3"/>
      <c r="E26" s="3"/>
      <c r="F26" s="3"/>
    </row>
    <row r="27" spans="1:9">
      <c r="A27" s="3"/>
      <c r="B27" s="3"/>
      <c r="C27" s="3"/>
      <c r="D27" s="3"/>
      <c r="E27" s="3"/>
      <c r="F27" s="3"/>
    </row>
    <row r="28" spans="1:9">
      <c r="A28" s="3"/>
      <c r="B28" s="3"/>
      <c r="C28" s="3"/>
      <c r="D28" s="3"/>
      <c r="E28" s="3"/>
      <c r="F28" s="3"/>
    </row>
    <row r="29" spans="1:9">
      <c r="A29" s="3"/>
      <c r="B29" s="3"/>
      <c r="C29" s="3"/>
      <c r="D29" s="3"/>
      <c r="E29" s="3"/>
      <c r="F29" s="3"/>
    </row>
    <row r="30" spans="1:9">
      <c r="A30" s="3"/>
      <c r="B30" s="3"/>
      <c r="C30" s="3"/>
      <c r="D30" s="3"/>
      <c r="E30" s="3"/>
      <c r="F30" s="3"/>
    </row>
    <row r="31" spans="1:9">
      <c r="A31" s="2"/>
      <c r="B31" s="2"/>
      <c r="C31" s="2"/>
      <c r="D31" s="2"/>
      <c r="E31" s="2"/>
      <c r="F31" s="2"/>
    </row>
  </sheetData>
  <mergeCells count="2">
    <mergeCell ref="A2:F2"/>
    <mergeCell ref="A25:F25"/>
  </mergeCells>
  <pageMargins left="0.75" right="0.75" top="1" bottom="1" header="0.5" footer="0.5"/>
  <pageSetup scale="48"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366FF"/>
  </sheetPr>
  <dimension ref="A1"/>
  <sheetViews>
    <sheetView workbookViewId="0">
      <selection activeCell="A2" sqref="A2"/>
    </sheetView>
  </sheetViews>
  <sheetFormatPr baseColWidth="10" defaultRowHeight="16"/>
  <sheetData>
    <row r="1" spans="1:1">
      <c r="A1" t="s">
        <v>442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3366FF"/>
  </sheetPr>
  <dimension ref="A1"/>
  <sheetViews>
    <sheetView workbookViewId="0">
      <selection activeCell="A2" sqref="A2"/>
    </sheetView>
  </sheetViews>
  <sheetFormatPr baseColWidth="10" defaultRowHeight="16"/>
  <sheetData>
    <row r="1" spans="1:1">
      <c r="A1" t="s">
        <v>446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A111"/>
  <sheetViews>
    <sheetView workbookViewId="0">
      <pane xSplit="1" ySplit="4" topLeftCell="B86" activePane="bottomRight" state="frozen"/>
      <selection pane="topRight" activeCell="B1" sqref="B1"/>
      <selection pane="bottomLeft" activeCell="A5" sqref="A5"/>
      <selection pane="bottomRight" activeCell="J90" sqref="J90"/>
    </sheetView>
  </sheetViews>
  <sheetFormatPr baseColWidth="10" defaultRowHeight="16"/>
  <cols>
    <col min="9" max="9" width="3.140625" customWidth="1"/>
    <col min="22" max="22" width="10.7109375" customWidth="1"/>
  </cols>
  <sheetData>
    <row r="1" spans="1:27">
      <c r="B1" s="170" t="s">
        <v>25</v>
      </c>
      <c r="C1" s="170"/>
      <c r="D1" s="170"/>
      <c r="E1" s="170"/>
      <c r="F1" s="29"/>
      <c r="G1" s="29"/>
      <c r="J1" s="170" t="s">
        <v>26</v>
      </c>
      <c r="K1" s="170"/>
      <c r="L1" s="170"/>
      <c r="M1" s="170"/>
      <c r="N1" s="170"/>
      <c r="O1" s="170"/>
      <c r="P1" s="170"/>
      <c r="Q1" s="170"/>
      <c r="R1" s="170"/>
      <c r="S1" s="170"/>
      <c r="T1" s="170"/>
      <c r="U1" s="170"/>
      <c r="V1" s="170"/>
      <c r="W1" s="170"/>
    </row>
    <row r="2" spans="1:27" ht="64" customHeight="1">
      <c r="B2" s="32"/>
      <c r="C2" s="32"/>
      <c r="D2" s="32"/>
      <c r="E2" s="32"/>
      <c r="F2" s="32"/>
      <c r="G2" s="32"/>
      <c r="J2" s="176" t="s">
        <v>16</v>
      </c>
      <c r="K2" s="177"/>
      <c r="L2" s="177"/>
      <c r="M2" s="177"/>
      <c r="N2" s="176" t="s">
        <v>17</v>
      </c>
      <c r="O2" s="177"/>
      <c r="P2" s="177"/>
      <c r="Q2" s="177"/>
      <c r="R2" s="177"/>
      <c r="S2" s="177"/>
      <c r="T2" s="177"/>
      <c r="U2" s="177"/>
      <c r="V2" s="176" t="s">
        <v>20</v>
      </c>
      <c r="W2" s="176"/>
      <c r="X2" s="176" t="s">
        <v>30</v>
      </c>
      <c r="Y2" s="176"/>
      <c r="Z2" s="176" t="s">
        <v>31</v>
      </c>
      <c r="AA2" s="176"/>
    </row>
    <row r="3" spans="1:27" ht="34">
      <c r="J3" s="178" t="s">
        <v>12</v>
      </c>
      <c r="K3" s="177"/>
      <c r="L3" s="179" t="s">
        <v>27</v>
      </c>
      <c r="M3" s="177"/>
      <c r="N3" s="178" t="s">
        <v>12</v>
      </c>
      <c r="O3" s="177"/>
      <c r="P3" s="179" t="s">
        <v>27</v>
      </c>
      <c r="Q3" s="177"/>
      <c r="R3" s="179" t="s">
        <v>28</v>
      </c>
      <c r="S3" s="177"/>
      <c r="T3" s="179" t="s">
        <v>29</v>
      </c>
      <c r="U3" s="177"/>
      <c r="V3" s="31" t="s">
        <v>21</v>
      </c>
      <c r="W3" s="31" t="s">
        <v>22</v>
      </c>
      <c r="X3" s="34" t="s">
        <v>21</v>
      </c>
      <c r="Y3" s="34" t="s">
        <v>22</v>
      </c>
      <c r="Z3" s="34" t="s">
        <v>21</v>
      </c>
      <c r="AA3" s="34" t="s">
        <v>22</v>
      </c>
    </row>
    <row r="4" spans="1:27" ht="34">
      <c r="B4" s="11" t="s">
        <v>7</v>
      </c>
      <c r="C4" s="11" t="s">
        <v>9</v>
      </c>
      <c r="D4" s="11" t="s">
        <v>8</v>
      </c>
      <c r="E4" s="12" t="s">
        <v>10</v>
      </c>
      <c r="F4" s="12" t="s">
        <v>14</v>
      </c>
      <c r="G4" s="12" t="s">
        <v>15</v>
      </c>
      <c r="H4" s="12" t="s">
        <v>18</v>
      </c>
      <c r="J4" s="18" t="s">
        <v>0</v>
      </c>
      <c r="K4" s="17" t="s">
        <v>13</v>
      </c>
      <c r="L4" s="18" t="s">
        <v>0</v>
      </c>
      <c r="M4" s="17" t="s">
        <v>13</v>
      </c>
      <c r="N4" s="18" t="s">
        <v>0</v>
      </c>
      <c r="O4" s="17" t="s">
        <v>13</v>
      </c>
      <c r="P4" s="18" t="s">
        <v>0</v>
      </c>
      <c r="Q4" s="17" t="s">
        <v>13</v>
      </c>
      <c r="R4" s="18" t="s">
        <v>0</v>
      </c>
      <c r="S4" s="17" t="s">
        <v>13</v>
      </c>
      <c r="T4" s="18" t="s">
        <v>0</v>
      </c>
      <c r="U4" s="17" t="s">
        <v>13</v>
      </c>
      <c r="V4" s="33"/>
      <c r="W4" s="33"/>
    </row>
    <row r="5" spans="1:27">
      <c r="A5" s="4">
        <v>1913</v>
      </c>
      <c r="D5" s="5"/>
      <c r="V5" s="15">
        <v>0.25537876288412448</v>
      </c>
      <c r="W5" s="15"/>
      <c r="X5" s="15">
        <v>0.30002355800197222</v>
      </c>
      <c r="Y5" s="15"/>
      <c r="Z5" s="15"/>
      <c r="AA5" s="15"/>
    </row>
    <row r="6" spans="1:27">
      <c r="A6" s="4">
        <v>1914</v>
      </c>
      <c r="D6" s="5"/>
      <c r="V6" s="15">
        <v>0.26237236753001991</v>
      </c>
      <c r="W6" s="15"/>
      <c r="X6" s="15">
        <v>0.30823977036600775</v>
      </c>
      <c r="Y6" s="15"/>
      <c r="Z6" s="15"/>
      <c r="AA6" s="15"/>
    </row>
    <row r="7" spans="1:27">
      <c r="A7" s="4">
        <v>1915</v>
      </c>
      <c r="D7" s="5"/>
      <c r="V7" s="15">
        <v>0.27881993389181514</v>
      </c>
      <c r="W7" s="15"/>
      <c r="X7" s="15">
        <v>0.32754368374579895</v>
      </c>
      <c r="Y7" s="15"/>
      <c r="Z7" s="15"/>
      <c r="AA7" s="15"/>
    </row>
    <row r="8" spans="1:27">
      <c r="A8" s="4">
        <v>1916</v>
      </c>
      <c r="D8" s="5">
        <v>0.38123857466074784</v>
      </c>
      <c r="F8" s="5">
        <v>0.21032349350707746</v>
      </c>
      <c r="V8" s="15">
        <v>0.28148661824547982</v>
      </c>
      <c r="W8" s="15"/>
      <c r="X8" s="15">
        <v>0.31635666025629916</v>
      </c>
      <c r="Y8" s="15"/>
      <c r="Z8" s="15"/>
      <c r="AA8" s="15"/>
    </row>
    <row r="9" spans="1:27">
      <c r="A9" s="4">
        <v>1917</v>
      </c>
      <c r="D9" s="5">
        <v>0.35582571615570979</v>
      </c>
      <c r="F9" s="5">
        <v>0.1930617677130195</v>
      </c>
      <c r="V9" s="15">
        <v>0.22750688630723578</v>
      </c>
      <c r="W9" s="15"/>
      <c r="X9" s="15">
        <v>0.26958244619155924</v>
      </c>
      <c r="Y9" s="15"/>
      <c r="Z9" s="15"/>
      <c r="AA9" s="15"/>
    </row>
    <row r="10" spans="1:27">
      <c r="A10" s="4">
        <v>1918</v>
      </c>
      <c r="D10" s="5">
        <v>0.36796973063664856</v>
      </c>
      <c r="F10" s="5">
        <v>0.2001935012818723</v>
      </c>
      <c r="V10" s="15">
        <v>0.17813302152090554</v>
      </c>
      <c r="W10" s="15"/>
      <c r="X10" s="15">
        <v>0.21268414068732489</v>
      </c>
      <c r="Y10" s="15"/>
      <c r="Z10" s="15">
        <v>0.40862096677786131</v>
      </c>
      <c r="AA10" s="15"/>
    </row>
    <row r="11" spans="1:27">
      <c r="A11" s="4">
        <v>1919</v>
      </c>
      <c r="D11" s="5">
        <v>0.39929102418218571</v>
      </c>
      <c r="F11" s="5">
        <v>0.22391072618485405</v>
      </c>
      <c r="V11" s="15">
        <v>0.18715440612656786</v>
      </c>
      <c r="W11" s="15"/>
      <c r="X11" s="15">
        <v>0.22156293901032337</v>
      </c>
      <c r="Y11" s="15"/>
      <c r="Z11" s="15">
        <v>0.42438016731967404</v>
      </c>
      <c r="AA11" s="15"/>
    </row>
    <row r="12" spans="1:27">
      <c r="A12" s="4">
        <v>1920</v>
      </c>
      <c r="D12" s="5">
        <v>0.37605256764663453</v>
      </c>
      <c r="F12" s="5">
        <v>0.2035975724370869</v>
      </c>
      <c r="V12" s="15">
        <v>0.15496284934486865</v>
      </c>
      <c r="W12" s="15"/>
      <c r="X12" s="15">
        <v>0.19112318714268381</v>
      </c>
      <c r="Y12" s="15"/>
      <c r="Z12" s="15">
        <v>0.3579981641369947</v>
      </c>
      <c r="AA12" s="15"/>
    </row>
    <row r="13" spans="1:27">
      <c r="A13" s="4">
        <v>1921</v>
      </c>
      <c r="D13" s="5">
        <v>0.35219585464328051</v>
      </c>
      <c r="F13" s="5">
        <v>0.17538132687475763</v>
      </c>
      <c r="V13" s="15">
        <v>0.1595360258557125</v>
      </c>
      <c r="W13" s="15"/>
      <c r="X13" s="15">
        <v>0.19115067779783931</v>
      </c>
      <c r="Y13" s="15"/>
      <c r="Z13" s="15">
        <v>0.32050879241988689</v>
      </c>
      <c r="AA13" s="15"/>
    </row>
    <row r="14" spans="1:27">
      <c r="A14" s="4">
        <v>1922</v>
      </c>
      <c r="D14" s="5">
        <v>0.36020428129399923</v>
      </c>
      <c r="F14" s="5">
        <v>0.17554727402142212</v>
      </c>
      <c r="V14" s="15">
        <v>0.18860104748008971</v>
      </c>
      <c r="W14" s="15"/>
      <c r="X14" s="15">
        <v>0.21096078248866343</v>
      </c>
      <c r="Y14" s="15"/>
      <c r="Z14" s="15">
        <v>0.37154728771116718</v>
      </c>
      <c r="AA14" s="15"/>
    </row>
    <row r="15" spans="1:27">
      <c r="A15" s="4">
        <v>1923</v>
      </c>
      <c r="D15" s="5">
        <v>0.3521836043792112</v>
      </c>
      <c r="F15" s="5">
        <v>0.1779831901669536</v>
      </c>
      <c r="V15" s="15">
        <v>0.15109266891045472</v>
      </c>
      <c r="W15" s="15"/>
      <c r="X15" s="15">
        <v>0.16834233803981574</v>
      </c>
      <c r="Y15" s="15"/>
      <c r="Z15" s="15">
        <v>0.31228649271519493</v>
      </c>
      <c r="AA15" s="15"/>
    </row>
    <row r="16" spans="1:27">
      <c r="A16" s="4">
        <v>1924</v>
      </c>
      <c r="D16" s="5">
        <v>0.36695348112975446</v>
      </c>
      <c r="F16" s="5">
        <v>0.18995039106969278</v>
      </c>
      <c r="V16" s="15">
        <v>0.16774583159421469</v>
      </c>
      <c r="W16" s="15"/>
      <c r="X16" s="15">
        <v>0.18224019295646596</v>
      </c>
      <c r="Y16" s="15"/>
      <c r="Z16" s="15">
        <v>0.33840829726362931</v>
      </c>
      <c r="AA16" s="15"/>
    </row>
    <row r="17" spans="1:27">
      <c r="A17" s="4">
        <v>1925</v>
      </c>
      <c r="D17" s="5">
        <v>0.36019942989585452</v>
      </c>
      <c r="F17" s="5">
        <v>0.18454118261476538</v>
      </c>
      <c r="V17" s="15">
        <v>0.2273224614245179</v>
      </c>
      <c r="W17" s="15"/>
      <c r="X17" s="15">
        <v>0.22534786386951408</v>
      </c>
      <c r="Y17" s="15"/>
      <c r="Z17" s="15">
        <v>0.42739942734224545</v>
      </c>
      <c r="AA17" s="15"/>
    </row>
    <row r="18" spans="1:27">
      <c r="A18" s="4">
        <v>1926</v>
      </c>
      <c r="D18" s="5">
        <v>0.3514713862281586</v>
      </c>
      <c r="F18" s="5">
        <v>0.18409556282227008</v>
      </c>
      <c r="V18" s="15">
        <v>0.23150319550940865</v>
      </c>
      <c r="W18" s="15"/>
      <c r="X18" s="15">
        <v>0.23968304741082339</v>
      </c>
      <c r="Y18" s="15"/>
      <c r="Z18" s="15">
        <v>0.45303040031965414</v>
      </c>
      <c r="AA18" s="15"/>
    </row>
    <row r="19" spans="1:27">
      <c r="A19" s="4">
        <v>1927</v>
      </c>
      <c r="D19" s="5">
        <v>0.3920609971482385</v>
      </c>
      <c r="F19" s="5">
        <v>0.21276796168152778</v>
      </c>
      <c r="V19" s="15">
        <v>0.25581582505087141</v>
      </c>
      <c r="W19" s="15"/>
      <c r="X19" s="15">
        <v>0.26065959696255603</v>
      </c>
      <c r="Y19" s="15"/>
      <c r="Z19" s="15">
        <v>0.48557986694313809</v>
      </c>
      <c r="AA19" s="15"/>
    </row>
    <row r="20" spans="1:27">
      <c r="A20" s="4">
        <v>1928</v>
      </c>
      <c r="D20" s="5">
        <v>0.3649708603301221</v>
      </c>
      <c r="F20" s="5">
        <v>0.19703247120687042</v>
      </c>
      <c r="V20" s="15">
        <v>0.30942534304176594</v>
      </c>
      <c r="W20" s="15"/>
      <c r="X20" s="15">
        <v>0.29030741140865551</v>
      </c>
      <c r="Y20" s="15"/>
      <c r="Z20" s="15">
        <v>0.51539973011465445</v>
      </c>
      <c r="AA20" s="15"/>
    </row>
    <row r="21" spans="1:27">
      <c r="A21" s="4">
        <v>1929</v>
      </c>
      <c r="D21" s="5">
        <v>0.36761600508551645</v>
      </c>
      <c r="F21" s="5">
        <v>0.20803988296610507</v>
      </c>
      <c r="V21" s="15">
        <v>0.30103493847958501</v>
      </c>
      <c r="W21" s="15"/>
      <c r="X21" s="15">
        <v>0.27254001875045425</v>
      </c>
      <c r="Y21" s="15"/>
      <c r="Z21" s="15">
        <v>0.48682834702311278</v>
      </c>
      <c r="AA21" s="15"/>
    </row>
    <row r="22" spans="1:27">
      <c r="A22" s="4">
        <v>1930</v>
      </c>
      <c r="D22" s="5">
        <v>0.4029236184190606</v>
      </c>
      <c r="F22" s="5">
        <v>0.22854969528269478</v>
      </c>
      <c r="V22" s="15">
        <v>0.22214803182857662</v>
      </c>
      <c r="W22" s="15"/>
      <c r="X22" s="15">
        <v>0.24511428236691338</v>
      </c>
      <c r="Y22" s="15"/>
      <c r="Z22" s="15">
        <v>0.45358176113284998</v>
      </c>
      <c r="AA22" s="15"/>
    </row>
    <row r="23" spans="1:27">
      <c r="A23" s="4">
        <v>1931</v>
      </c>
      <c r="D23" s="5">
        <v>0.34703806951647004</v>
      </c>
      <c r="F23" s="5">
        <v>0.18772936559326778</v>
      </c>
      <c r="V23" s="15">
        <v>0.20312507413212785</v>
      </c>
      <c r="W23" s="15"/>
      <c r="X23" s="15">
        <v>0.23341428163549222</v>
      </c>
      <c r="Y23" s="15"/>
      <c r="Z23" s="15">
        <v>0.42981700925606064</v>
      </c>
      <c r="AA23" s="15"/>
    </row>
    <row r="24" spans="1:27">
      <c r="A24" s="4">
        <v>1932</v>
      </c>
      <c r="D24" s="5">
        <v>0.28398384570196605</v>
      </c>
      <c r="F24" s="5">
        <v>0.14682046954465383</v>
      </c>
      <c r="V24" s="15">
        <v>0.22788089123075406</v>
      </c>
      <c r="W24" s="15"/>
      <c r="X24" s="15">
        <v>0.26503865907125346</v>
      </c>
      <c r="Y24" s="15"/>
      <c r="Z24" s="15">
        <v>0.46022938062980789</v>
      </c>
      <c r="AA24" s="15"/>
    </row>
    <row r="25" spans="1:27">
      <c r="A25" s="4">
        <v>1933</v>
      </c>
      <c r="D25" s="5">
        <v>0.30307277779173186</v>
      </c>
      <c r="F25" s="5">
        <v>0.16276816486333748</v>
      </c>
      <c r="V25" s="15">
        <v>0.23891516468486285</v>
      </c>
      <c r="W25" s="15"/>
      <c r="X25" s="15">
        <v>0.26132826311926444</v>
      </c>
      <c r="Y25" s="15"/>
      <c r="Z25" s="15">
        <v>0.47879469106949279</v>
      </c>
      <c r="AA25" s="15"/>
    </row>
    <row r="26" spans="1:27">
      <c r="A26" s="4">
        <v>1934</v>
      </c>
      <c r="D26" s="5">
        <v>0.28086417360530319</v>
      </c>
      <c r="F26" s="5">
        <v>0.14938467130710367</v>
      </c>
      <c r="V26" s="15">
        <v>0.21598087393535351</v>
      </c>
      <c r="W26" s="15"/>
      <c r="X26" s="15">
        <v>0.24654271989678225</v>
      </c>
      <c r="Y26" s="15"/>
      <c r="Z26" s="15">
        <v>0.49920389200794191</v>
      </c>
      <c r="AA26" s="15"/>
    </row>
    <row r="27" spans="1:27">
      <c r="A27" s="4">
        <v>1935</v>
      </c>
      <c r="D27" s="5">
        <v>0.27774183395198487</v>
      </c>
      <c r="F27" s="5">
        <v>0.14980726930283697</v>
      </c>
      <c r="V27" s="15">
        <v>0.2109019626393458</v>
      </c>
      <c r="W27" s="15"/>
      <c r="X27" s="15">
        <v>0.23290614406984272</v>
      </c>
      <c r="Y27" s="15"/>
      <c r="Z27" s="15">
        <v>0.50257756693248246</v>
      </c>
      <c r="AA27" s="15"/>
    </row>
    <row r="28" spans="1:27">
      <c r="A28" s="4">
        <v>1936</v>
      </c>
      <c r="D28" s="5">
        <v>0.29701659342295689</v>
      </c>
      <c r="F28" s="5">
        <v>0.16633205294283657</v>
      </c>
      <c r="V28" s="15">
        <v>0.23465001196476074</v>
      </c>
      <c r="W28" s="15"/>
      <c r="X28" s="15">
        <v>0.26161745075095522</v>
      </c>
      <c r="Y28" s="15"/>
      <c r="Z28" s="15">
        <v>0.5033537872823648</v>
      </c>
      <c r="AA28" s="15"/>
    </row>
    <row r="29" spans="1:27">
      <c r="A29" s="4">
        <v>1937</v>
      </c>
      <c r="D29" s="5">
        <v>0.2696785690776784</v>
      </c>
      <c r="F29" s="5">
        <v>0.14218218987945735</v>
      </c>
      <c r="V29" s="15">
        <v>0.20805716842212538</v>
      </c>
      <c r="W29" s="15"/>
      <c r="X29" s="15">
        <v>0.23740348635577224</v>
      </c>
      <c r="Y29" s="15"/>
      <c r="Z29" s="15">
        <v>0.48002819812071684</v>
      </c>
      <c r="AA29" s="15"/>
    </row>
    <row r="30" spans="1:27">
      <c r="A30" s="4">
        <v>1938</v>
      </c>
      <c r="D30" s="5">
        <v>0.270649522788525</v>
      </c>
      <c r="F30" s="5">
        <v>0.14132549295409963</v>
      </c>
      <c r="V30" s="15">
        <v>0.18942236968077414</v>
      </c>
      <c r="W30" s="15"/>
      <c r="X30" s="15">
        <v>0.19646465899942145</v>
      </c>
      <c r="Y30" s="15"/>
      <c r="Z30" s="15">
        <v>0.40545275965494676</v>
      </c>
      <c r="AA30" s="15"/>
    </row>
    <row r="31" spans="1:27">
      <c r="A31" s="4">
        <v>1939</v>
      </c>
      <c r="D31" s="5">
        <v>0.25950806942538057</v>
      </c>
      <c r="F31" s="5">
        <v>0.13183532155900107</v>
      </c>
      <c r="V31" s="15">
        <v>0.19100388543271329</v>
      </c>
      <c r="W31" s="15"/>
      <c r="X31" s="15">
        <v>0.21292164360366839</v>
      </c>
      <c r="Y31" s="15"/>
      <c r="Z31" s="15">
        <v>0.43034658972794243</v>
      </c>
      <c r="AA31" s="15"/>
    </row>
    <row r="32" spans="1:27">
      <c r="A32" s="4">
        <v>1940</v>
      </c>
      <c r="D32" s="5">
        <v>0.25269242935318348</v>
      </c>
      <c r="F32" s="5">
        <v>0.1242309018593872</v>
      </c>
      <c r="V32" s="15">
        <v>0.18383628168056679</v>
      </c>
      <c r="W32" s="15"/>
      <c r="X32" s="15">
        <v>0.20313653570177478</v>
      </c>
      <c r="Y32" s="15"/>
      <c r="Z32" s="15">
        <v>0.37832323901284298</v>
      </c>
      <c r="AA32" s="15"/>
    </row>
    <row r="33" spans="1:27">
      <c r="A33" s="4">
        <v>1941</v>
      </c>
      <c r="D33" s="5">
        <v>0.25304868054492291</v>
      </c>
      <c r="F33" s="5">
        <v>0.12347145713548077</v>
      </c>
      <c r="V33" s="15">
        <v>0.17986982833155296</v>
      </c>
      <c r="W33" s="15"/>
      <c r="X33" s="15">
        <v>0.19391141319761648</v>
      </c>
      <c r="Y33" s="15"/>
      <c r="Z33" s="15">
        <v>0.32055543528147329</v>
      </c>
      <c r="AA33" s="15"/>
    </row>
    <row r="34" spans="1:27">
      <c r="A34" s="4">
        <v>1942</v>
      </c>
      <c r="D34" s="5">
        <v>0.23739337861608611</v>
      </c>
      <c r="F34" s="5">
        <v>0.11312962745480268</v>
      </c>
      <c r="V34" s="15">
        <v>0.16435900598039807</v>
      </c>
      <c r="W34" s="15"/>
      <c r="X34" s="15">
        <v>0.18063244034961345</v>
      </c>
      <c r="Y34" s="15"/>
      <c r="Z34" s="15">
        <v>0.27842976867683705</v>
      </c>
      <c r="AA34" s="15"/>
    </row>
    <row r="35" spans="1:27">
      <c r="A35" s="4">
        <v>1943</v>
      </c>
      <c r="D35" s="5">
        <v>0.24261150662292205</v>
      </c>
      <c r="F35" s="5">
        <v>0.10962283491939397</v>
      </c>
      <c r="V35" s="15">
        <v>0.15983635650821382</v>
      </c>
      <c r="W35" s="15"/>
      <c r="X35" s="15">
        <v>0.17042893456703714</v>
      </c>
      <c r="Y35" s="15"/>
      <c r="Z35" s="15">
        <v>0.27127328089477742</v>
      </c>
      <c r="AA35" s="15"/>
    </row>
    <row r="36" spans="1:27">
      <c r="A36" s="4">
        <v>1944</v>
      </c>
      <c r="D36" s="5">
        <v>0.25490494026835603</v>
      </c>
      <c r="F36" s="5">
        <v>0.11397754172372794</v>
      </c>
      <c r="V36" s="15">
        <v>0.14545588763493733</v>
      </c>
      <c r="W36" s="15"/>
      <c r="X36" s="15">
        <v>0.15520333514860543</v>
      </c>
      <c r="Y36" s="15"/>
      <c r="Z36" s="15">
        <v>0.2479932913712804</v>
      </c>
      <c r="AA36" s="15"/>
    </row>
    <row r="37" spans="1:27">
      <c r="A37" s="4">
        <v>1945</v>
      </c>
      <c r="D37" s="5">
        <v>0.24651631972953014</v>
      </c>
      <c r="F37" s="5">
        <v>0.1054041021601055</v>
      </c>
      <c r="V37" s="15">
        <v>0.14717799076577467</v>
      </c>
      <c r="W37" s="15"/>
      <c r="X37" s="15">
        <v>0.14572333748148236</v>
      </c>
      <c r="Y37" s="15"/>
      <c r="Z37" s="15">
        <v>0.25224687667370038</v>
      </c>
      <c r="AA37" s="15"/>
    </row>
    <row r="38" spans="1:27">
      <c r="A38" s="4">
        <v>1946</v>
      </c>
      <c r="D38" s="5">
        <v>0.24491324779217621</v>
      </c>
      <c r="F38" s="5">
        <v>0.10280996648076927</v>
      </c>
      <c r="V38" s="15">
        <v>0.13637358633278407</v>
      </c>
      <c r="W38" s="15"/>
      <c r="X38" s="15">
        <v>0.13252470560714369</v>
      </c>
      <c r="Y38" s="15"/>
      <c r="Z38" s="15">
        <v>0.27482527439689863</v>
      </c>
      <c r="AA38" s="15"/>
    </row>
    <row r="39" spans="1:27">
      <c r="A39" s="4">
        <v>1947</v>
      </c>
      <c r="D39" s="5">
        <v>0.24276518331738128</v>
      </c>
      <c r="F39" s="5">
        <v>0.10260959282959072</v>
      </c>
      <c r="V39" s="15">
        <v>0.13167223622398669</v>
      </c>
      <c r="W39" s="15"/>
      <c r="X39" s="15">
        <v>0.13190102581823571</v>
      </c>
      <c r="Y39" s="15"/>
      <c r="Z39" s="15">
        <v>0.29496935358596094</v>
      </c>
      <c r="AA39" s="15"/>
    </row>
    <row r="40" spans="1:27">
      <c r="A40" s="4">
        <v>1948</v>
      </c>
      <c r="D40" s="5">
        <v>0.23042023368195114</v>
      </c>
      <c r="F40" s="5">
        <v>9.4526551871470244E-2</v>
      </c>
      <c r="V40" s="15">
        <v>0.13882864354651167</v>
      </c>
      <c r="W40" s="15"/>
      <c r="X40" s="15">
        <v>0.14305368336061175</v>
      </c>
      <c r="Y40" s="15"/>
      <c r="Z40" s="15">
        <v>0.31222092460208373</v>
      </c>
      <c r="AA40" s="15"/>
    </row>
    <row r="41" spans="1:27">
      <c r="A41" s="4">
        <v>1949</v>
      </c>
      <c r="D41" s="5">
        <v>0.22589299557005049</v>
      </c>
      <c r="F41" s="5">
        <v>9.0345218768889651E-2</v>
      </c>
      <c r="V41" s="15">
        <v>0.13508014598870208</v>
      </c>
      <c r="W41" s="15"/>
      <c r="X41" s="15">
        <v>0.14102001444344339</v>
      </c>
      <c r="Y41" s="15"/>
      <c r="Z41" s="15">
        <v>0.28662766908332427</v>
      </c>
      <c r="AA41" s="15"/>
    </row>
    <row r="42" spans="1:27">
      <c r="A42" s="4">
        <v>1950</v>
      </c>
      <c r="D42" s="5">
        <v>0.22775564638356108</v>
      </c>
      <c r="F42" s="5">
        <v>9.2396966368082797E-2</v>
      </c>
      <c r="V42" s="15">
        <v>0.15884305350185871</v>
      </c>
      <c r="W42" s="15"/>
      <c r="X42" s="15">
        <v>0.15680945420882708</v>
      </c>
      <c r="Y42" s="15"/>
      <c r="Z42" s="15">
        <v>0.30359757497105944</v>
      </c>
      <c r="AA42" s="15"/>
    </row>
    <row r="43" spans="1:27">
      <c r="A43" s="4">
        <v>1951</v>
      </c>
      <c r="D43" s="5"/>
      <c r="F43" s="5"/>
      <c r="V43" s="15">
        <v>0.14791056247408241</v>
      </c>
      <c r="W43" s="15"/>
      <c r="X43" s="15">
        <v>0.14423306396799676</v>
      </c>
      <c r="Y43" s="15"/>
      <c r="Z43" s="15">
        <v>0.28285030070517503</v>
      </c>
      <c r="AA43" s="15"/>
    </row>
    <row r="44" spans="1:27">
      <c r="A44" s="4">
        <v>1952</v>
      </c>
      <c r="D44" s="5"/>
      <c r="F44" s="5"/>
      <c r="V44" s="15">
        <v>0.13998407423518774</v>
      </c>
      <c r="W44" s="15"/>
      <c r="X44" s="15">
        <v>0.13477456217881287</v>
      </c>
      <c r="Y44" s="15"/>
      <c r="Z44" s="15">
        <v>0.27518789356831752</v>
      </c>
      <c r="AA44" s="15"/>
    </row>
    <row r="45" spans="1:27">
      <c r="A45" s="4">
        <v>1953</v>
      </c>
      <c r="D45" s="5">
        <v>0.23774174938353482</v>
      </c>
      <c r="F45" s="5">
        <v>9.7295408755261617E-2</v>
      </c>
      <c r="V45" s="15">
        <v>0.1289797478331085</v>
      </c>
      <c r="W45" s="15"/>
      <c r="X45" s="15">
        <v>0.1246414919690091</v>
      </c>
      <c r="Y45" s="15"/>
      <c r="Z45" s="15">
        <v>0.25116281096862553</v>
      </c>
      <c r="AA45" s="15"/>
    </row>
    <row r="46" spans="1:27">
      <c r="A46" s="4">
        <v>1954</v>
      </c>
      <c r="D46" s="5">
        <v>0.23184982971337265</v>
      </c>
      <c r="F46" s="5">
        <v>9.5974404565718027E-2</v>
      </c>
      <c r="V46" s="15">
        <v>0.14359025118237623</v>
      </c>
      <c r="W46" s="15"/>
      <c r="X46" s="15">
        <v>0.12485773145174463</v>
      </c>
      <c r="Y46" s="15"/>
      <c r="Z46" s="15">
        <v>0.25331519378622031</v>
      </c>
      <c r="AA46" s="15"/>
    </row>
    <row r="47" spans="1:27">
      <c r="A47" s="4">
        <v>1955</v>
      </c>
      <c r="D47" s="5"/>
      <c r="F47" s="5"/>
      <c r="V47" s="15">
        <v>0.15317800406121029</v>
      </c>
      <c r="W47" s="15"/>
      <c r="X47" s="15">
        <v>0.12217102613849987</v>
      </c>
      <c r="Y47" s="15"/>
      <c r="Z47" s="15">
        <v>0.26563230722076686</v>
      </c>
      <c r="AA47" s="15"/>
    </row>
    <row r="48" spans="1:27">
      <c r="A48" s="4">
        <v>1956</v>
      </c>
      <c r="D48" s="5">
        <v>0.24746548778186614</v>
      </c>
      <c r="F48" s="5">
        <v>0.10481505985971812</v>
      </c>
      <c r="V48" s="15">
        <v>0.1425410423817994</v>
      </c>
      <c r="W48" s="15"/>
      <c r="X48" s="15">
        <v>0.11407350664975845</v>
      </c>
      <c r="Y48" s="15"/>
      <c r="Z48" s="15">
        <v>0.25703902078450497</v>
      </c>
      <c r="AA48" s="15"/>
    </row>
    <row r="49" spans="1:27">
      <c r="A49" s="4">
        <v>1957</v>
      </c>
      <c r="D49" s="5"/>
      <c r="F49" s="5"/>
      <c r="V49" s="15">
        <v>0.13615705458393518</v>
      </c>
      <c r="W49" s="15"/>
      <c r="X49" s="15">
        <v>0.11858266639170605</v>
      </c>
      <c r="Y49" s="15"/>
      <c r="Z49" s="15">
        <v>0.24810543058658288</v>
      </c>
      <c r="AA49" s="15"/>
    </row>
    <row r="50" spans="1:27">
      <c r="A50" s="4">
        <v>1958</v>
      </c>
      <c r="D50" s="5">
        <v>0.24180869622913173</v>
      </c>
      <c r="F50" s="5">
        <v>0.10061383206122056</v>
      </c>
      <c r="V50" s="15">
        <v>0.13544390358964431</v>
      </c>
      <c r="W50" s="15"/>
      <c r="X50" s="15">
        <v>0.11380857492998861</v>
      </c>
      <c r="Y50" s="15"/>
      <c r="Z50" s="15">
        <v>0.24162609699390422</v>
      </c>
      <c r="AA50" s="15"/>
    </row>
    <row r="51" spans="1:27">
      <c r="A51" s="4">
        <v>1959</v>
      </c>
      <c r="D51" s="5"/>
      <c r="F51" s="5"/>
      <c r="V51" s="15">
        <v>0.14845670522399468</v>
      </c>
      <c r="W51" s="15"/>
      <c r="X51" s="15">
        <v>0.11258397427198247</v>
      </c>
      <c r="Y51" s="15"/>
      <c r="Z51" s="15">
        <v>0.22798357691057741</v>
      </c>
      <c r="AA51" s="15"/>
    </row>
    <row r="52" spans="1:27">
      <c r="A52" s="4">
        <v>1960</v>
      </c>
      <c r="D52" s="5">
        <v>0.25248441029356139</v>
      </c>
      <c r="F52" s="5">
        <v>0.10528605503623409</v>
      </c>
      <c r="V52" s="15">
        <v>0.14739402208327188</v>
      </c>
      <c r="W52" s="15"/>
      <c r="X52" s="15">
        <v>0.11078278249806521</v>
      </c>
      <c r="Y52" s="15"/>
      <c r="Z52" s="15">
        <v>0.22844740141206699</v>
      </c>
      <c r="AA52" s="15"/>
    </row>
    <row r="53" spans="1:27">
      <c r="A53" s="4">
        <v>1961</v>
      </c>
      <c r="D53" s="5"/>
      <c r="F53" s="5"/>
      <c r="V53" s="15">
        <v>0.16369484493577249</v>
      </c>
      <c r="W53" s="15"/>
      <c r="X53" s="15">
        <v>0.10837234636365682</v>
      </c>
      <c r="Y53" s="15"/>
      <c r="Z53" s="15">
        <v>0.2156050636022426</v>
      </c>
      <c r="AA53" s="15"/>
    </row>
    <row r="54" spans="1:27">
      <c r="A54" s="4">
        <v>1962</v>
      </c>
      <c r="D54" s="5">
        <v>0.24392355559411122</v>
      </c>
      <c r="F54" s="5">
        <v>0.10357642744109671</v>
      </c>
      <c r="V54" s="15">
        <v>0.14305000000000001</v>
      </c>
      <c r="W54" s="15"/>
      <c r="X54" s="15">
        <v>0.10322000000000001</v>
      </c>
      <c r="Y54" s="15"/>
      <c r="Z54" s="15">
        <v>0.20136000000000001</v>
      </c>
      <c r="AA54" s="15"/>
    </row>
    <row r="55" spans="1:27">
      <c r="A55" s="4">
        <v>1963</v>
      </c>
      <c r="D55" s="5"/>
      <c r="F55" s="5"/>
      <c r="V55" s="15">
        <v>0.14696500000000001</v>
      </c>
      <c r="W55" s="15"/>
      <c r="X55" s="15">
        <v>0.10358500000000001</v>
      </c>
      <c r="Y55" s="15"/>
      <c r="Z55" s="15">
        <v>0.19409999999999999</v>
      </c>
      <c r="AA55" s="15"/>
    </row>
    <row r="56" spans="1:27">
      <c r="A56" s="4">
        <v>1964</v>
      </c>
      <c r="D56" s="5"/>
      <c r="F56" s="5"/>
      <c r="V56" s="15">
        <v>0.15088000000000001</v>
      </c>
      <c r="W56" s="15"/>
      <c r="X56" s="15">
        <v>0.10395000000000001</v>
      </c>
      <c r="Y56" s="15"/>
      <c r="Z56" s="15">
        <v>0.18684000000000001</v>
      </c>
      <c r="AA56" s="15"/>
    </row>
    <row r="57" spans="1:27">
      <c r="A57" s="4">
        <v>1965</v>
      </c>
      <c r="D57" s="5">
        <v>0.24697673144043783</v>
      </c>
      <c r="F57" s="5">
        <v>0.10849859176595977</v>
      </c>
      <c r="V57" s="15">
        <v>0.15130000000000002</v>
      </c>
      <c r="W57" s="15"/>
      <c r="X57" s="15">
        <v>0.104575</v>
      </c>
      <c r="Y57" s="15"/>
      <c r="Z57" s="15">
        <v>0.18340000000000001</v>
      </c>
      <c r="AA57" s="15"/>
    </row>
    <row r="58" spans="1:27">
      <c r="A58" s="4">
        <v>1966</v>
      </c>
      <c r="D58" s="5"/>
      <c r="F58" s="5"/>
      <c r="V58" s="15">
        <v>0.15172000000000002</v>
      </c>
      <c r="W58" s="15"/>
      <c r="X58" s="15">
        <v>0.1052</v>
      </c>
      <c r="Y58" s="15"/>
      <c r="Z58" s="15">
        <v>0.17996000000000001</v>
      </c>
      <c r="AA58" s="15"/>
    </row>
    <row r="59" spans="1:27">
      <c r="A59" s="4">
        <v>1967</v>
      </c>
      <c r="D59" s="5"/>
      <c r="F59" s="5"/>
      <c r="V59" s="15">
        <v>0.15858000000000003</v>
      </c>
      <c r="W59" s="15"/>
      <c r="X59" s="15">
        <v>0.10772000000000001</v>
      </c>
      <c r="Y59" s="15"/>
      <c r="Z59" s="15">
        <v>0.17557</v>
      </c>
      <c r="AA59" s="15"/>
    </row>
    <row r="60" spans="1:27">
      <c r="A60" s="4">
        <v>1968</v>
      </c>
      <c r="D60" s="5"/>
      <c r="F60" s="5"/>
      <c r="V60" s="15">
        <v>0.16937000000000002</v>
      </c>
      <c r="W60" s="15"/>
      <c r="X60" s="15">
        <v>0.10895000000000001</v>
      </c>
      <c r="Y60" s="15"/>
      <c r="Z60" s="15">
        <v>0.18204000000000001</v>
      </c>
      <c r="AA60" s="15"/>
    </row>
    <row r="61" spans="1:27">
      <c r="A61" s="4">
        <v>1969</v>
      </c>
      <c r="D61" s="5">
        <v>0.2286189701834779</v>
      </c>
      <c r="F61" s="5">
        <v>9.8668320471162738E-2</v>
      </c>
      <c r="V61" s="15">
        <v>0.16845000000000002</v>
      </c>
      <c r="W61" s="15"/>
      <c r="X61" s="15">
        <v>0.10397000000000001</v>
      </c>
      <c r="Y61" s="15"/>
      <c r="Z61" s="15">
        <v>0.16478000000000001</v>
      </c>
      <c r="AA61" s="15"/>
    </row>
    <row r="62" spans="1:27">
      <c r="A62" s="4">
        <v>1970</v>
      </c>
      <c r="D62" s="5"/>
      <c r="F62" s="5"/>
      <c r="V62" s="15">
        <v>0.14218</v>
      </c>
      <c r="W62" s="15"/>
      <c r="X62" s="15">
        <v>0.10703000000000001</v>
      </c>
      <c r="Y62" s="15"/>
      <c r="Z62" s="15">
        <v>0.16314000000000001</v>
      </c>
      <c r="AA62" s="15"/>
    </row>
    <row r="63" spans="1:27">
      <c r="A63" s="4">
        <v>1971</v>
      </c>
      <c r="D63" s="5"/>
      <c r="F63" s="5"/>
      <c r="V63" s="15">
        <v>0.15039000000000002</v>
      </c>
      <c r="W63" s="15"/>
      <c r="X63" s="15">
        <v>0.10734</v>
      </c>
      <c r="Y63" s="15"/>
      <c r="Z63" s="15">
        <v>0.15691000000000002</v>
      </c>
      <c r="AA63" s="15"/>
    </row>
    <row r="64" spans="1:27">
      <c r="A64" s="4">
        <v>1972</v>
      </c>
      <c r="D64" s="5">
        <v>0.23131462305606282</v>
      </c>
      <c r="F64" s="5">
        <v>9.8907390814520366E-2</v>
      </c>
      <c r="V64" s="15">
        <v>0.15021000000000001</v>
      </c>
      <c r="W64" s="15"/>
      <c r="X64" s="15">
        <v>0.10329000000000001</v>
      </c>
      <c r="Y64" s="15"/>
      <c r="Z64" s="15">
        <v>0.14733000000000002</v>
      </c>
      <c r="AA64" s="15"/>
    </row>
    <row r="65" spans="1:27">
      <c r="A65" s="4">
        <v>1973</v>
      </c>
      <c r="D65" s="5"/>
      <c r="F65" s="5"/>
      <c r="V65" s="15">
        <v>0.13258</v>
      </c>
      <c r="W65" s="15"/>
      <c r="X65" s="15">
        <v>9.8970000000000002E-2</v>
      </c>
      <c r="Y65" s="15"/>
      <c r="Z65" s="15">
        <v>0.14262000000000002</v>
      </c>
      <c r="AA65" s="15"/>
    </row>
    <row r="66" spans="1:27">
      <c r="A66" s="4">
        <v>1974</v>
      </c>
      <c r="D66" s="5"/>
      <c r="F66" s="5"/>
      <c r="V66" s="15">
        <v>0.13326000000000002</v>
      </c>
      <c r="W66" s="15"/>
      <c r="X66" s="15">
        <v>0.10752</v>
      </c>
      <c r="Y66" s="15"/>
      <c r="Z66" s="15">
        <v>0.14793000000000001</v>
      </c>
      <c r="AA66" s="15"/>
    </row>
    <row r="67" spans="1:27">
      <c r="A67" s="4">
        <v>1975</v>
      </c>
      <c r="D67" s="5"/>
      <c r="F67" s="5"/>
      <c r="V67" s="15">
        <v>0.12854000000000002</v>
      </c>
      <c r="W67" s="15"/>
      <c r="X67" s="15">
        <v>0.10581000000000002</v>
      </c>
      <c r="Y67" s="15"/>
      <c r="Z67" s="15">
        <v>0.13781000000000002</v>
      </c>
      <c r="AA67" s="15"/>
    </row>
    <row r="68" spans="1:27">
      <c r="A68" s="4">
        <v>1976</v>
      </c>
      <c r="D68" s="5">
        <v>0.19321245653515218</v>
      </c>
      <c r="F68" s="5">
        <v>7.4539776153462203E-2</v>
      </c>
      <c r="J68" s="18"/>
      <c r="K68" s="17"/>
      <c r="L68" s="18"/>
      <c r="M68" s="17"/>
      <c r="N68" s="18"/>
      <c r="O68" s="17"/>
      <c r="P68" s="18"/>
      <c r="Q68" s="17"/>
      <c r="R68" s="17"/>
      <c r="S68" s="17"/>
      <c r="V68" s="15">
        <v>0.12590000000000001</v>
      </c>
      <c r="W68" s="15"/>
      <c r="X68" s="15">
        <v>0.10249000000000001</v>
      </c>
      <c r="Y68" s="15"/>
      <c r="Z68" s="15">
        <v>0.13275000000000001</v>
      </c>
      <c r="AA68" s="15"/>
    </row>
    <row r="69" spans="1:27">
      <c r="A69" s="4">
        <v>1977</v>
      </c>
      <c r="D69" s="5"/>
      <c r="F69" s="5"/>
      <c r="J69" s="18"/>
      <c r="K69" s="17"/>
      <c r="L69" s="18"/>
      <c r="M69" s="17"/>
      <c r="N69" s="18"/>
      <c r="O69" s="17"/>
      <c r="P69" s="18"/>
      <c r="Q69" s="17"/>
      <c r="R69" s="17"/>
      <c r="S69" s="17"/>
      <c r="V69" s="15">
        <v>0.13124000000000002</v>
      </c>
      <c r="W69" s="15"/>
      <c r="X69" s="15">
        <v>0.10273</v>
      </c>
      <c r="Y69" s="15"/>
      <c r="Z69" s="15">
        <v>0.13105</v>
      </c>
      <c r="AA69" s="15"/>
    </row>
    <row r="70" spans="1:27">
      <c r="A70" s="4">
        <v>1978</v>
      </c>
      <c r="D70" s="5"/>
      <c r="F70" s="5"/>
      <c r="J70" s="18"/>
      <c r="K70" s="17"/>
      <c r="L70" s="18"/>
      <c r="M70" s="17"/>
      <c r="N70" s="18"/>
      <c r="O70" s="17"/>
      <c r="P70" s="18"/>
      <c r="Q70" s="17"/>
      <c r="R70" s="17"/>
      <c r="S70" s="17"/>
      <c r="V70" s="15">
        <v>0.12767000000000001</v>
      </c>
      <c r="W70" s="15"/>
      <c r="X70" s="15">
        <v>0.10326</v>
      </c>
      <c r="Y70" s="15"/>
      <c r="Z70" s="15">
        <v>0.13203000000000001</v>
      </c>
      <c r="AA70" s="15"/>
    </row>
    <row r="71" spans="1:27">
      <c r="A71" s="4">
        <v>1979</v>
      </c>
      <c r="D71" s="5"/>
      <c r="F71" s="5"/>
      <c r="J71" s="18"/>
      <c r="K71" s="17"/>
      <c r="L71" s="18"/>
      <c r="M71" s="17"/>
      <c r="N71" s="18"/>
      <c r="O71" s="17"/>
      <c r="P71" s="18"/>
      <c r="Q71" s="17"/>
      <c r="R71" s="17"/>
      <c r="S71" s="17"/>
      <c r="V71" s="15">
        <v>0.16233</v>
      </c>
      <c r="W71" s="15">
        <v>0.13507</v>
      </c>
      <c r="X71" s="15">
        <v>0.10795</v>
      </c>
      <c r="Y71" s="15">
        <v>8.6919999999999997E-2</v>
      </c>
      <c r="Z71" s="15">
        <v>0.13403000000000001</v>
      </c>
      <c r="AA71" s="15">
        <v>0.11219</v>
      </c>
    </row>
    <row r="72" spans="1:27">
      <c r="A72" s="4">
        <v>1980</v>
      </c>
      <c r="D72" s="5"/>
      <c r="F72" s="5"/>
      <c r="J72" s="18"/>
      <c r="K72" s="17"/>
      <c r="L72" s="18"/>
      <c r="M72" s="17"/>
      <c r="N72" s="18"/>
      <c r="O72" s="17"/>
      <c r="P72" s="18"/>
      <c r="Q72" s="17"/>
      <c r="R72" s="17"/>
      <c r="S72" s="17"/>
      <c r="V72" s="15">
        <v>0.15647000000000003</v>
      </c>
      <c r="W72" s="15">
        <v>0.1153</v>
      </c>
      <c r="X72" s="15">
        <v>0.10525000000000001</v>
      </c>
      <c r="Y72" s="15">
        <v>7.4329999999999993E-2</v>
      </c>
      <c r="Z72" s="15">
        <v>0.12343000000000001</v>
      </c>
      <c r="AA72" s="15">
        <v>9.3390000000000001E-2</v>
      </c>
    </row>
    <row r="73" spans="1:27">
      <c r="A73" s="4">
        <v>1981</v>
      </c>
      <c r="D73" s="5"/>
      <c r="F73" s="5"/>
      <c r="J73" s="18"/>
      <c r="K73" s="17"/>
      <c r="L73" s="18"/>
      <c r="M73" s="17"/>
      <c r="N73" s="18"/>
      <c r="O73" s="17"/>
      <c r="P73" s="18"/>
      <c r="Q73" s="17"/>
      <c r="R73" s="17"/>
      <c r="S73" s="17"/>
      <c r="V73" s="15">
        <v>0.16128000000000001</v>
      </c>
      <c r="W73" s="15">
        <v>0.11397</v>
      </c>
      <c r="X73" s="15">
        <v>0.10174000000000001</v>
      </c>
      <c r="Y73" s="15">
        <v>8.5599999999999996E-2</v>
      </c>
      <c r="Z73" s="15">
        <v>0.11294000000000001</v>
      </c>
      <c r="AA73" s="15">
        <v>8.6970000000000006E-2</v>
      </c>
    </row>
    <row r="74" spans="1:27">
      <c r="A74" s="4">
        <v>1982</v>
      </c>
      <c r="D74" s="5">
        <v>0.19056332000000001</v>
      </c>
      <c r="E74" s="9">
        <v>8.312323064946104E-3</v>
      </c>
      <c r="F74" s="5">
        <v>7.3284959999999996E-2</v>
      </c>
      <c r="G74" s="9"/>
      <c r="J74" s="18"/>
      <c r="K74" s="17"/>
      <c r="L74" s="18"/>
      <c r="M74" s="17"/>
      <c r="N74" s="18"/>
      <c r="O74" s="17"/>
      <c r="P74" s="18"/>
      <c r="Q74" s="17"/>
      <c r="R74" s="17"/>
      <c r="S74" s="17"/>
      <c r="V74" s="15">
        <v>0.18342000000000003</v>
      </c>
      <c r="W74" s="15">
        <v>0.13525000000000001</v>
      </c>
      <c r="X74" s="15">
        <v>0.11024</v>
      </c>
      <c r="Y74" s="15">
        <v>9.5619999999999997E-2</v>
      </c>
      <c r="Z74" s="15">
        <v>0.11625000000000001</v>
      </c>
      <c r="AA74" s="15">
        <v>0.11133999999999999</v>
      </c>
    </row>
    <row r="75" spans="1:27">
      <c r="A75" s="4">
        <v>1983</v>
      </c>
      <c r="D75" s="5">
        <v>0.21072234000000001</v>
      </c>
      <c r="E75" s="9">
        <v>9.7925878919015007E-3</v>
      </c>
      <c r="F75" s="5">
        <v>8.3969779999999994E-2</v>
      </c>
      <c r="G75" s="9"/>
      <c r="J75" s="18"/>
      <c r="K75" s="17"/>
      <c r="L75" s="18"/>
      <c r="M75" s="17"/>
      <c r="N75" s="18"/>
      <c r="O75" s="17"/>
      <c r="P75" s="18"/>
      <c r="Q75" s="17"/>
      <c r="R75" s="17"/>
      <c r="S75" s="17"/>
      <c r="V75" s="15">
        <v>0.19219000000000003</v>
      </c>
      <c r="W75" s="15">
        <v>0.19782</v>
      </c>
      <c r="X75" s="15">
        <v>0.11461</v>
      </c>
      <c r="Y75" s="15">
        <v>0.10392999999999999</v>
      </c>
      <c r="Z75" s="15">
        <v>0.11550000000000001</v>
      </c>
      <c r="AA75" s="15">
        <v>0.10808</v>
      </c>
    </row>
    <row r="76" spans="1:27">
      <c r="A76" s="4">
        <v>1984</v>
      </c>
      <c r="D76" s="5">
        <v>0.20950060000000001</v>
      </c>
      <c r="E76" s="9">
        <v>9.3797484572357079E-3</v>
      </c>
      <c r="F76" s="5">
        <v>8.6045759999999999E-2</v>
      </c>
      <c r="G76" s="9"/>
      <c r="J76" s="18"/>
      <c r="K76" s="17"/>
      <c r="L76" s="18"/>
      <c r="M76" s="17"/>
      <c r="N76" s="18"/>
      <c r="O76" s="17"/>
      <c r="P76" s="18"/>
      <c r="Q76" s="17"/>
      <c r="R76" s="17"/>
      <c r="S76" s="17"/>
      <c r="V76" s="15">
        <v>0.20620000000000002</v>
      </c>
      <c r="W76" s="15">
        <v>0.15323999999999999</v>
      </c>
      <c r="X76" s="15">
        <v>0.12033000000000001</v>
      </c>
      <c r="Y76" s="15">
        <v>9.8220000000000002E-2</v>
      </c>
      <c r="Z76" s="15">
        <v>0.11283000000000001</v>
      </c>
      <c r="AA76" s="15">
        <v>9.7530000000000006E-2</v>
      </c>
    </row>
    <row r="77" spans="1:27">
      <c r="A77" s="4">
        <v>1985</v>
      </c>
      <c r="D77" s="5">
        <v>0.22350440999999999</v>
      </c>
      <c r="E77" s="9">
        <v>9.6147586270100231E-3</v>
      </c>
      <c r="F77" s="5">
        <v>9.4486059999999997E-2</v>
      </c>
      <c r="G77" s="9"/>
      <c r="J77" s="18"/>
      <c r="K77" s="17"/>
      <c r="L77" s="18"/>
      <c r="M77" s="17"/>
      <c r="N77" s="18"/>
      <c r="O77" s="17"/>
      <c r="P77" s="18"/>
      <c r="Q77" s="17"/>
      <c r="R77" s="17"/>
      <c r="S77" s="17"/>
      <c r="V77" s="15">
        <v>0.21531000000000003</v>
      </c>
      <c r="W77" s="15">
        <v>0.13089000000000001</v>
      </c>
      <c r="X77" s="15">
        <v>0.12955</v>
      </c>
      <c r="Y77" s="15">
        <v>9.0370000000000006E-2</v>
      </c>
      <c r="Z77" s="15">
        <v>0.12792000000000001</v>
      </c>
      <c r="AA77" s="15">
        <v>8.1210000000000004E-2</v>
      </c>
    </row>
    <row r="78" spans="1:27">
      <c r="A78" s="4">
        <v>1986</v>
      </c>
      <c r="D78" s="5">
        <v>0.22655721000000001</v>
      </c>
      <c r="E78" s="9">
        <v>1.0031690037680058E-2</v>
      </c>
      <c r="F78" s="5">
        <v>9.6067639999999996E-2</v>
      </c>
      <c r="G78" s="9"/>
      <c r="J78" s="18"/>
      <c r="K78" s="17"/>
      <c r="L78" s="18"/>
      <c r="M78" s="17"/>
      <c r="N78" s="18"/>
      <c r="O78" s="17"/>
      <c r="P78" s="18"/>
      <c r="Q78" s="17"/>
      <c r="R78" s="17"/>
      <c r="S78" s="17"/>
      <c r="V78" s="15">
        <v>0.26053000000000004</v>
      </c>
      <c r="W78" s="15">
        <v>0.18049999999999999</v>
      </c>
      <c r="X78" s="15">
        <v>0.12546000000000002</v>
      </c>
      <c r="Y78" s="15">
        <v>0.1051</v>
      </c>
      <c r="Z78" s="15">
        <v>0.12440000000000001</v>
      </c>
      <c r="AA78" s="15">
        <v>9.1819999999999999E-2</v>
      </c>
    </row>
    <row r="79" spans="1:27">
      <c r="A79" s="4">
        <v>1987</v>
      </c>
      <c r="D79" s="5">
        <v>0.21566795999999999</v>
      </c>
      <c r="E79" s="9">
        <v>1.3427684034355351E-2</v>
      </c>
      <c r="F79" s="5">
        <v>8.9839290000000002E-2</v>
      </c>
      <c r="G79" s="9"/>
      <c r="J79" s="18"/>
      <c r="K79" s="17"/>
      <c r="L79" s="18"/>
      <c r="M79" s="17"/>
      <c r="N79" s="18"/>
      <c r="O79" s="17"/>
      <c r="P79" s="18"/>
      <c r="Q79" s="17"/>
      <c r="R79" s="17"/>
      <c r="S79" s="17"/>
      <c r="V79" s="15">
        <v>0.19727000000000003</v>
      </c>
      <c r="W79" s="15">
        <v>0.12447999999999999</v>
      </c>
      <c r="X79" s="15">
        <v>0.15043000000000001</v>
      </c>
      <c r="Y79" s="15">
        <v>9.2160000000000006E-2</v>
      </c>
      <c r="Z79" s="15">
        <v>0.14219000000000001</v>
      </c>
      <c r="AA79" s="15">
        <v>0.11058999999999999</v>
      </c>
    </row>
    <row r="80" spans="1:27">
      <c r="A80" s="4">
        <v>1988</v>
      </c>
      <c r="D80" s="5">
        <v>0.21704841</v>
      </c>
      <c r="E80" s="9">
        <v>1.2527804050658179E-2</v>
      </c>
      <c r="F80" s="5">
        <v>8.9540839999999997E-2</v>
      </c>
      <c r="G80" s="9"/>
      <c r="J80" s="15">
        <v>0.17866389999999999</v>
      </c>
      <c r="K80" s="15">
        <v>7.4846999999999997E-2</v>
      </c>
      <c r="L80" s="15">
        <v>0.51369450000000005</v>
      </c>
      <c r="M80" s="15">
        <v>0.28011809999999998</v>
      </c>
      <c r="N80" s="15">
        <v>0.1924535</v>
      </c>
      <c r="O80" s="15">
        <v>8.1740800000000002E-2</v>
      </c>
      <c r="P80" s="15">
        <v>0.54165169999999996</v>
      </c>
      <c r="Q80" s="15">
        <v>0.29833920000000003</v>
      </c>
      <c r="R80" s="15">
        <v>0.47200120000000001</v>
      </c>
      <c r="S80" s="15">
        <v>0.2139382</v>
      </c>
      <c r="V80" s="15">
        <v>0.24201000000000003</v>
      </c>
      <c r="W80" s="15">
        <v>0.1898</v>
      </c>
      <c r="X80" s="15">
        <v>0.18500000000000003</v>
      </c>
      <c r="Y80" s="15">
        <v>0.12211</v>
      </c>
      <c r="Z80" s="15">
        <v>0.17323000000000002</v>
      </c>
      <c r="AA80" s="15">
        <v>0.12629000000000001</v>
      </c>
    </row>
    <row r="81" spans="1:27">
      <c r="A81" s="4">
        <v>1989</v>
      </c>
      <c r="B81" s="5">
        <v>0.67100000000000004</v>
      </c>
      <c r="C81" s="5">
        <v>0.30099999999999999</v>
      </c>
      <c r="D81" s="5">
        <v>0.21963452999999999</v>
      </c>
      <c r="E81" s="9">
        <v>1.410520664348632E-2</v>
      </c>
      <c r="F81" s="5">
        <v>9.3001050000000002E-2</v>
      </c>
      <c r="G81" s="5">
        <v>0.10759532540000001</v>
      </c>
      <c r="H81" s="30">
        <v>0.1206468</v>
      </c>
      <c r="J81" s="14"/>
      <c r="K81" s="14"/>
      <c r="L81" s="14"/>
      <c r="M81" s="14"/>
      <c r="N81" s="14"/>
      <c r="O81" s="14"/>
      <c r="P81" s="14"/>
      <c r="Q81" s="14"/>
      <c r="R81" s="14"/>
      <c r="S81" s="14"/>
      <c r="V81" s="15">
        <v>0.22035000000000002</v>
      </c>
      <c r="W81" s="15">
        <v>0.20837</v>
      </c>
      <c r="X81" s="15">
        <v>0.17454</v>
      </c>
      <c r="Y81" s="15">
        <v>0.12354999999999999</v>
      </c>
      <c r="Z81" s="15">
        <v>0.16513000000000003</v>
      </c>
      <c r="AA81" s="15">
        <v>0.13436999999999999</v>
      </c>
    </row>
    <row r="82" spans="1:27">
      <c r="A82" s="4">
        <v>1990</v>
      </c>
      <c r="B82" s="5"/>
      <c r="D82" s="5">
        <v>0.20863288999999999</v>
      </c>
      <c r="E82" s="9">
        <v>1.3793520542827413E-2</v>
      </c>
      <c r="F82" s="5">
        <v>8.7297810000000003E-2</v>
      </c>
      <c r="J82" s="15"/>
      <c r="K82" s="15"/>
      <c r="L82" s="15"/>
      <c r="M82" s="15"/>
      <c r="N82" s="15"/>
      <c r="O82" s="15"/>
      <c r="P82" s="15"/>
      <c r="Q82" s="15"/>
      <c r="R82" s="15"/>
      <c r="S82" s="15"/>
      <c r="V82" s="15">
        <v>0.21742000000000003</v>
      </c>
      <c r="W82" s="15">
        <v>0.15409999999999999</v>
      </c>
      <c r="X82" s="15">
        <v>0.18002000000000001</v>
      </c>
      <c r="Y82" s="15">
        <v>0.11854000000000001</v>
      </c>
      <c r="Z82" s="15">
        <v>0.17276000000000002</v>
      </c>
      <c r="AA82" s="15">
        <v>0.10589</v>
      </c>
    </row>
    <row r="83" spans="1:27">
      <c r="A83" s="4">
        <v>1991</v>
      </c>
      <c r="B83" s="5"/>
      <c r="D83" s="5">
        <v>0.21535435</v>
      </c>
      <c r="E83" s="9">
        <v>1.3874909210196646E-2</v>
      </c>
      <c r="F83" s="5">
        <v>8.9521089999999998E-2</v>
      </c>
      <c r="J83" s="15">
        <v>0.1970182</v>
      </c>
      <c r="K83" s="15">
        <v>6.6930699999999996E-2</v>
      </c>
      <c r="L83" s="15">
        <v>0.49508720000000001</v>
      </c>
      <c r="M83" s="15">
        <v>0.25213639999999998</v>
      </c>
      <c r="N83" s="15">
        <v>0.2152193</v>
      </c>
      <c r="O83" s="15">
        <v>7.2734999999999994E-2</v>
      </c>
      <c r="P83" s="15">
        <v>0.53085530000000003</v>
      </c>
      <c r="Q83" s="15">
        <v>0.26822940000000001</v>
      </c>
      <c r="R83" s="15">
        <v>0.4969712</v>
      </c>
      <c r="S83" s="15">
        <v>0.25696330000000001</v>
      </c>
      <c r="V83" s="15">
        <v>0.20224</v>
      </c>
      <c r="W83" s="15">
        <v>0.15343000000000001</v>
      </c>
      <c r="X83" s="15">
        <v>0.17286000000000001</v>
      </c>
      <c r="Y83" s="15">
        <v>0.11005</v>
      </c>
      <c r="Z83" s="15">
        <v>0.16713</v>
      </c>
      <c r="AA83" s="15">
        <v>0.11805</v>
      </c>
    </row>
    <row r="84" spans="1:27">
      <c r="A84" s="4">
        <v>1992</v>
      </c>
      <c r="B84" s="5">
        <v>0.67100000000000004</v>
      </c>
      <c r="C84" s="5">
        <v>0.30199999999999999</v>
      </c>
      <c r="D84" s="5">
        <v>0.21178478000000001</v>
      </c>
      <c r="E84" s="9">
        <v>1.385583216355896E-2</v>
      </c>
      <c r="F84" s="5">
        <v>8.9935520000000005E-2</v>
      </c>
      <c r="G84" s="5">
        <v>0.1134114776</v>
      </c>
      <c r="H84" s="30">
        <v>0.12348919999999999</v>
      </c>
      <c r="J84" s="15"/>
      <c r="K84" s="15"/>
      <c r="L84" s="15"/>
      <c r="M84" s="15"/>
      <c r="N84" s="15"/>
      <c r="O84" s="15"/>
      <c r="P84" s="15"/>
      <c r="Q84" s="15"/>
      <c r="R84" s="15"/>
      <c r="S84" s="15"/>
      <c r="V84" s="15">
        <v>0.22681000000000001</v>
      </c>
      <c r="W84" s="15">
        <v>0.15361</v>
      </c>
      <c r="X84" s="15">
        <v>0.19357000000000002</v>
      </c>
      <c r="Y84" s="15">
        <v>0.13086</v>
      </c>
      <c r="Z84" s="15">
        <v>0.18730000000000002</v>
      </c>
      <c r="AA84" s="15">
        <v>0.16266</v>
      </c>
    </row>
    <row r="85" spans="1:27">
      <c r="A85" s="4">
        <v>1993</v>
      </c>
      <c r="B85" s="5"/>
      <c r="D85" s="5">
        <v>0.21310825999999999</v>
      </c>
      <c r="E85" s="9">
        <v>1.4337699044053406E-2</v>
      </c>
      <c r="F85" s="5">
        <v>8.6924669999999996E-2</v>
      </c>
      <c r="J85" s="15"/>
      <c r="K85" s="15"/>
      <c r="L85" s="15"/>
      <c r="M85" s="15"/>
      <c r="N85" s="15"/>
      <c r="O85" s="15"/>
      <c r="P85" s="15"/>
      <c r="Q85" s="15"/>
      <c r="R85" s="15"/>
      <c r="S85" s="15"/>
      <c r="V85" s="15">
        <v>0.23383000000000001</v>
      </c>
      <c r="W85" s="15">
        <v>0.14033999999999999</v>
      </c>
      <c r="X85" s="15">
        <v>0.19427000000000003</v>
      </c>
      <c r="Y85" s="15">
        <v>9.9330000000000002E-2</v>
      </c>
      <c r="Z85" s="15">
        <v>0.19175</v>
      </c>
      <c r="AA85" s="15">
        <v>0.12459000000000001</v>
      </c>
    </row>
    <row r="86" spans="1:27">
      <c r="A86" s="4">
        <v>1994</v>
      </c>
      <c r="B86" s="5"/>
      <c r="D86" s="5">
        <v>0.21581003000000001</v>
      </c>
      <c r="E86" s="9">
        <v>1.466580339096289E-2</v>
      </c>
      <c r="F86" s="5">
        <v>8.9984629999999996E-2</v>
      </c>
      <c r="J86" s="15">
        <v>0.17204169999999999</v>
      </c>
      <c r="K86" s="15">
        <v>7.0111099999999996E-2</v>
      </c>
      <c r="L86" s="15">
        <v>0.55766919999999998</v>
      </c>
      <c r="M86" s="15">
        <v>0.2580808</v>
      </c>
      <c r="N86" s="15">
        <v>0.18859670000000001</v>
      </c>
      <c r="O86" s="15">
        <v>7.66323E-2</v>
      </c>
      <c r="P86" s="15">
        <v>0.59780900000000003</v>
      </c>
      <c r="Q86" s="15">
        <v>0.27790629999999999</v>
      </c>
      <c r="R86" s="15">
        <v>0.57503389999999999</v>
      </c>
      <c r="S86" s="15">
        <v>0.27076250000000002</v>
      </c>
      <c r="V86" s="15">
        <v>0.24552000000000002</v>
      </c>
      <c r="W86" s="15">
        <v>0.19420999999999999</v>
      </c>
      <c r="X86" s="15">
        <v>0.20699000000000001</v>
      </c>
      <c r="Y86" s="15">
        <v>0.15387000000000001</v>
      </c>
      <c r="Z86" s="15">
        <v>0.20184000000000002</v>
      </c>
      <c r="AA86" s="15">
        <v>0.16622999999999999</v>
      </c>
    </row>
    <row r="87" spans="1:27">
      <c r="A87" s="4">
        <v>1995</v>
      </c>
      <c r="B87" s="5">
        <v>0.67799999999999994</v>
      </c>
      <c r="C87" s="5">
        <v>0.34599999999999997</v>
      </c>
      <c r="D87" s="5">
        <v>0.21540591000000001</v>
      </c>
      <c r="E87" s="9">
        <v>1.562274865872083E-2</v>
      </c>
      <c r="F87" s="5">
        <v>9.2909340000000007E-2</v>
      </c>
      <c r="G87" s="5">
        <v>0.13162651659999999</v>
      </c>
      <c r="H87" s="30">
        <v>0.15526529999999999</v>
      </c>
      <c r="J87" s="15"/>
      <c r="K87" s="15"/>
      <c r="L87" s="15"/>
      <c r="M87" s="15"/>
      <c r="N87" s="15"/>
      <c r="O87" s="15"/>
      <c r="P87" s="15"/>
      <c r="Q87" s="15"/>
      <c r="R87" s="15"/>
      <c r="S87" s="15"/>
      <c r="V87" s="15">
        <v>0.24862000000000001</v>
      </c>
      <c r="W87" s="15">
        <v>0.15853</v>
      </c>
      <c r="X87" s="15">
        <v>0.20509000000000002</v>
      </c>
      <c r="Y87" s="15">
        <v>0.14742</v>
      </c>
      <c r="Z87" s="15">
        <v>0.19661000000000001</v>
      </c>
      <c r="AA87" s="15">
        <v>0.16192000000000001</v>
      </c>
    </row>
    <row r="88" spans="1:27">
      <c r="A88" s="4">
        <v>1996</v>
      </c>
      <c r="B88" s="5"/>
      <c r="D88" s="5">
        <v>0.21448378000000001</v>
      </c>
      <c r="E88" s="9">
        <v>1.6896020574447643E-2</v>
      </c>
      <c r="F88" s="5">
        <v>9.0791150000000001E-2</v>
      </c>
      <c r="J88" s="15"/>
      <c r="K88" s="15"/>
      <c r="L88" s="15"/>
      <c r="M88" s="15"/>
      <c r="N88" s="15"/>
      <c r="O88" s="15"/>
      <c r="P88" s="15"/>
      <c r="Q88" s="15"/>
      <c r="R88" s="15"/>
      <c r="S88" s="15"/>
      <c r="V88" s="15">
        <v>0.27480000257492065</v>
      </c>
      <c r="W88" s="15">
        <v>0.16591</v>
      </c>
      <c r="X88" s="15">
        <v>0.21320000290870667</v>
      </c>
      <c r="Y88" s="15">
        <v>0.14926</v>
      </c>
      <c r="Z88" s="15">
        <v>0.20080000000000001</v>
      </c>
      <c r="AA88" s="15">
        <v>0.14604</v>
      </c>
    </row>
    <row r="89" spans="1:27">
      <c r="A89" s="4">
        <v>1997</v>
      </c>
      <c r="B89" s="5"/>
      <c r="D89" s="5">
        <v>0.21239483000000001</v>
      </c>
      <c r="E89" s="9">
        <v>2.088431025287283E-2</v>
      </c>
      <c r="F89" s="5">
        <v>8.9187310000000006E-2</v>
      </c>
      <c r="J89" s="15">
        <v>0.1821478</v>
      </c>
      <c r="K89" s="15">
        <v>6.5729899999999994E-2</v>
      </c>
      <c r="L89" s="15">
        <v>0.54801239999999996</v>
      </c>
      <c r="M89" s="15">
        <v>0.2182277</v>
      </c>
      <c r="N89" s="15">
        <v>0.19938059999999999</v>
      </c>
      <c r="O89" s="15">
        <v>7.2466600000000006E-2</v>
      </c>
      <c r="P89" s="15">
        <v>0.58759899999999998</v>
      </c>
      <c r="Q89" s="15">
        <v>0.2418429</v>
      </c>
      <c r="R89" s="15">
        <v>0.54812470000000002</v>
      </c>
      <c r="S89" s="15">
        <v>0.21634129999999999</v>
      </c>
      <c r="V89" s="15">
        <v>0.28791999816894531</v>
      </c>
      <c r="W89" s="15">
        <v>0.20624999999999999</v>
      </c>
      <c r="X89" s="15">
        <v>0.21976000070571899</v>
      </c>
      <c r="Y89" s="15">
        <v>0.15353</v>
      </c>
      <c r="Z89" s="15">
        <v>0.20283999999999999</v>
      </c>
      <c r="AA89" s="15">
        <v>0.13719999999999999</v>
      </c>
    </row>
    <row r="90" spans="1:27">
      <c r="A90" s="4">
        <v>1998</v>
      </c>
      <c r="B90" s="5">
        <v>0.68599999999999994</v>
      </c>
      <c r="C90" s="5">
        <v>0.33900000000000002</v>
      </c>
      <c r="D90" s="5">
        <v>0.21695755</v>
      </c>
      <c r="E90" s="9">
        <v>2.2314235305637444E-2</v>
      </c>
      <c r="F90" s="5">
        <v>9.3813489999999999E-2</v>
      </c>
      <c r="G90" s="5">
        <v>0.12564040570000001</v>
      </c>
      <c r="H90" s="30">
        <v>0.14661779999999999</v>
      </c>
      <c r="J90" s="15"/>
      <c r="K90" s="15"/>
      <c r="L90" s="15"/>
      <c r="M90" s="15"/>
      <c r="N90" s="15"/>
      <c r="O90" s="15"/>
      <c r="P90" s="15"/>
      <c r="Q90" s="15"/>
      <c r="R90" s="15"/>
      <c r="S90" s="15"/>
      <c r="V90" s="15">
        <v>0.30719000101089478</v>
      </c>
      <c r="W90" s="15">
        <v>0.20652000000000001</v>
      </c>
      <c r="X90" s="15">
        <v>0.22428999841213226</v>
      </c>
      <c r="Y90" s="15">
        <v>0.16414000000000001</v>
      </c>
      <c r="Z90" s="15">
        <v>0.21157999999999999</v>
      </c>
      <c r="AA90" s="15">
        <v>0.16581000000000001</v>
      </c>
    </row>
    <row r="91" spans="1:27">
      <c r="A91" s="4">
        <v>1999</v>
      </c>
      <c r="B91" s="5"/>
      <c r="D91" s="5">
        <v>0.21682429</v>
      </c>
      <c r="E91" s="9">
        <v>2.6840513390548073E-2</v>
      </c>
      <c r="F91" s="5">
        <v>9.4014959999999995E-2</v>
      </c>
      <c r="J91" s="15"/>
      <c r="K91" s="15"/>
      <c r="L91" s="15"/>
      <c r="M91" s="15"/>
      <c r="N91" s="15"/>
      <c r="O91" s="15"/>
      <c r="P91" s="15"/>
      <c r="Q91" s="15"/>
      <c r="R91" s="15"/>
      <c r="S91" s="15"/>
      <c r="V91" s="15">
        <v>0.31531000137329102</v>
      </c>
      <c r="W91" s="15">
        <v>0.17538000000000001</v>
      </c>
      <c r="X91" s="15">
        <v>0.23104000091552734</v>
      </c>
      <c r="Y91" s="15">
        <v>0.15204000000000001</v>
      </c>
      <c r="Z91" s="15">
        <v>0.21818000000000001</v>
      </c>
      <c r="AA91" s="15">
        <v>0.14901</v>
      </c>
    </row>
    <row r="92" spans="1:27">
      <c r="A92" s="4">
        <v>2000</v>
      </c>
      <c r="B92" s="5"/>
      <c r="D92" s="5">
        <v>0.20787238</v>
      </c>
      <c r="E92" s="9">
        <v>3.0406457670343407E-2</v>
      </c>
      <c r="F92" s="5">
        <v>9.061988E-2</v>
      </c>
      <c r="J92" s="15">
        <v>0.2187634</v>
      </c>
      <c r="K92" s="15">
        <v>8.7617200000000006E-2</v>
      </c>
      <c r="L92" s="15">
        <v>0.57873779999999997</v>
      </c>
      <c r="M92" s="15">
        <v>0.29358889999999999</v>
      </c>
      <c r="N92" s="15">
        <v>0.23729990000000001</v>
      </c>
      <c r="O92" s="15">
        <v>9.6375199999999994E-2</v>
      </c>
      <c r="P92" s="15">
        <v>0.61506090000000002</v>
      </c>
      <c r="Q92" s="15">
        <v>0.31762449999999998</v>
      </c>
      <c r="R92" s="15">
        <v>0.52988710000000006</v>
      </c>
      <c r="S92" s="15">
        <v>0.2154722</v>
      </c>
      <c r="V92" s="15">
        <v>0.33932998776435852</v>
      </c>
      <c r="W92" s="15">
        <v>0.18451000000000001</v>
      </c>
      <c r="X92" s="15">
        <v>0.23568999767303467</v>
      </c>
      <c r="Y92" s="15">
        <v>0.1489</v>
      </c>
      <c r="Z92" s="15">
        <v>0.22603000000000001</v>
      </c>
      <c r="AA92" s="15">
        <v>0.14235999999999999</v>
      </c>
    </row>
    <row r="93" spans="1:27">
      <c r="A93" s="4">
        <v>2001</v>
      </c>
      <c r="B93" s="5">
        <v>0.69799999999999995</v>
      </c>
      <c r="C93" s="5">
        <v>0.32700000000000001</v>
      </c>
      <c r="D93" s="5">
        <v>0.23540797999999999</v>
      </c>
      <c r="E93" s="9">
        <v>2.4425063497449075E-2</v>
      </c>
      <c r="F93" s="5">
        <v>0.10764509999999999</v>
      </c>
      <c r="G93" s="5">
        <v>0.1094481204</v>
      </c>
      <c r="H93" s="30">
        <v>0.13178429999999999</v>
      </c>
      <c r="J93" s="15"/>
      <c r="K93" s="15"/>
      <c r="L93" s="15"/>
      <c r="M93" s="15"/>
      <c r="N93" s="15"/>
      <c r="O93" s="15"/>
      <c r="P93" s="15"/>
      <c r="Q93" s="15"/>
      <c r="R93" s="15"/>
      <c r="S93" s="15"/>
      <c r="V93" s="15">
        <v>0.31057998538017273</v>
      </c>
      <c r="W93" s="15">
        <v>0.22639000000000001</v>
      </c>
      <c r="X93" s="15">
        <v>0.2376600056886673</v>
      </c>
      <c r="Y93" s="15">
        <v>0.12916</v>
      </c>
      <c r="Z93" s="15">
        <v>0.23515</v>
      </c>
      <c r="AA93" s="15">
        <v>0.16214999999999999</v>
      </c>
    </row>
    <row r="94" spans="1:27">
      <c r="A94" s="4">
        <v>2002</v>
      </c>
      <c r="B94" s="5"/>
      <c r="D94" s="5"/>
      <c r="E94" s="9">
        <v>2.3638708356264613E-2</v>
      </c>
      <c r="F94" s="5">
        <v>9.7251299999999999E-2</v>
      </c>
      <c r="J94" s="15"/>
      <c r="K94" s="15"/>
      <c r="L94" s="15"/>
      <c r="M94" s="15"/>
      <c r="N94" s="15"/>
      <c r="O94" s="15"/>
      <c r="P94" s="15"/>
      <c r="Q94" s="15"/>
      <c r="R94" s="15"/>
      <c r="S94" s="15"/>
      <c r="V94" s="15">
        <v>0.30366000533103943</v>
      </c>
      <c r="W94" s="15">
        <v>0.22186</v>
      </c>
      <c r="X94" s="15">
        <v>0.24796999990940094</v>
      </c>
      <c r="Y94" s="15">
        <v>0.18140999999999999</v>
      </c>
      <c r="Z94" s="15">
        <v>0.25044</v>
      </c>
      <c r="AA94" s="15">
        <v>0.22044</v>
      </c>
    </row>
    <row r="95" spans="1:27">
      <c r="A95" s="4">
        <v>2003</v>
      </c>
      <c r="B95" s="5"/>
      <c r="D95" s="5"/>
      <c r="E95" s="9">
        <v>2.3815290714831266E-2</v>
      </c>
      <c r="F95" s="5">
        <v>0.10170978</v>
      </c>
      <c r="J95" s="15">
        <v>0.178008</v>
      </c>
      <c r="K95" s="15">
        <v>6.6409700000000002E-2</v>
      </c>
      <c r="L95" s="15">
        <v>0.54482660000000005</v>
      </c>
      <c r="M95" s="15">
        <v>0.24508920000000001</v>
      </c>
      <c r="N95" s="15">
        <v>0.19511120000000001</v>
      </c>
      <c r="O95" s="15">
        <v>7.4867400000000001E-2</v>
      </c>
      <c r="P95" s="15">
        <v>0.5848757</v>
      </c>
      <c r="Q95" s="15">
        <v>0.26961210000000002</v>
      </c>
      <c r="R95" s="15">
        <v>0.53787110000000005</v>
      </c>
      <c r="S95" s="15">
        <v>0.23963380000000001</v>
      </c>
      <c r="V95" s="15">
        <v>0.32299000024795532</v>
      </c>
      <c r="W95" s="15">
        <v>0.14938000000000001</v>
      </c>
      <c r="X95" s="15">
        <v>0.26151999831199646</v>
      </c>
      <c r="Y95" s="15">
        <v>0.11173</v>
      </c>
      <c r="Z95" s="15">
        <v>0.28295999999999999</v>
      </c>
      <c r="AA95" s="15">
        <v>0.19092000000000001</v>
      </c>
    </row>
    <row r="96" spans="1:27">
      <c r="A96" s="4">
        <v>2004</v>
      </c>
      <c r="B96" s="5">
        <v>0.69599999999999995</v>
      </c>
      <c r="C96" s="5">
        <v>0.33400000000000002</v>
      </c>
      <c r="D96" s="5">
        <v>0.19355088000000001</v>
      </c>
      <c r="E96" s="9">
        <v>2.1755165197257377E-2</v>
      </c>
      <c r="F96" s="5">
        <v>7.9792130000000003E-2</v>
      </c>
      <c r="G96" s="5">
        <v>0.11784521610000002</v>
      </c>
      <c r="H96" s="30">
        <v>0.1388906</v>
      </c>
      <c r="J96" s="15"/>
      <c r="K96" s="15"/>
      <c r="L96" s="15"/>
      <c r="M96" s="15"/>
      <c r="N96" s="15"/>
      <c r="O96" s="15"/>
      <c r="P96" s="15"/>
      <c r="Q96" s="15"/>
      <c r="R96" s="15"/>
      <c r="S96" s="15"/>
      <c r="V96" s="15">
        <v>0.35021999478340149</v>
      </c>
      <c r="W96" s="15">
        <v>0.17121</v>
      </c>
      <c r="X96" s="15">
        <v>0.2786099910736084</v>
      </c>
      <c r="Y96" s="15">
        <v>0.13224</v>
      </c>
      <c r="Z96" s="15">
        <v>0.31466</v>
      </c>
      <c r="AA96" s="15">
        <v>0.19058</v>
      </c>
    </row>
    <row r="97" spans="1:27">
      <c r="A97" s="4">
        <v>2005</v>
      </c>
      <c r="B97" s="5"/>
      <c r="D97" s="5"/>
      <c r="E97" s="9">
        <v>2.1677064771759871E-2</v>
      </c>
      <c r="F97" s="5">
        <v>9.8476179999999996E-2</v>
      </c>
      <c r="J97" s="15"/>
      <c r="K97" s="15"/>
      <c r="L97" s="15"/>
      <c r="M97" s="15"/>
      <c r="N97" s="15"/>
      <c r="O97" s="15"/>
      <c r="P97" s="15"/>
      <c r="Q97" s="15"/>
      <c r="R97" s="15"/>
      <c r="S97" s="15"/>
      <c r="V97" s="15">
        <v>0.36432000994682312</v>
      </c>
      <c r="W97" s="15">
        <v>0.20065</v>
      </c>
      <c r="X97" s="15">
        <v>0.29289999604225159</v>
      </c>
      <c r="Y97" s="15">
        <v>0.14651</v>
      </c>
      <c r="Z97" s="15">
        <v>0.32063000000000003</v>
      </c>
      <c r="AA97" s="15">
        <v>0.18720000000000001</v>
      </c>
    </row>
    <row r="98" spans="1:27">
      <c r="A98" s="4">
        <v>2006</v>
      </c>
      <c r="B98" s="5"/>
      <c r="D98" s="5"/>
      <c r="E98" s="9">
        <v>2.2177850113469486E-2</v>
      </c>
      <c r="F98" s="5">
        <v>9.0049870000000004E-2</v>
      </c>
      <c r="J98" s="15">
        <v>0.21964929999999999</v>
      </c>
      <c r="K98" s="15">
        <v>8.2588099999999998E-2</v>
      </c>
      <c r="L98" s="15">
        <v>0.56813340000000001</v>
      </c>
      <c r="M98" s="15">
        <v>0.26471810000000001</v>
      </c>
      <c r="N98" s="15">
        <v>0.24100079999999999</v>
      </c>
      <c r="O98" s="15">
        <v>9.2527999999999999E-2</v>
      </c>
      <c r="P98" s="15">
        <v>0.60816870000000001</v>
      </c>
      <c r="Q98" s="15">
        <v>0.29059239999999997</v>
      </c>
      <c r="R98" s="15">
        <v>0.52817970000000003</v>
      </c>
      <c r="S98" s="15">
        <v>0.2357244</v>
      </c>
      <c r="V98" s="15">
        <v>0.37428998947143555</v>
      </c>
      <c r="W98" s="15">
        <v>0.18772</v>
      </c>
      <c r="X98" s="15">
        <v>0.29548001289367676</v>
      </c>
      <c r="Y98" s="15">
        <v>0.1391</v>
      </c>
      <c r="Z98" s="15">
        <v>0.31392999999999999</v>
      </c>
      <c r="AA98" s="15">
        <v>0.16192999999999999</v>
      </c>
    </row>
    <row r="99" spans="1:27">
      <c r="A99" s="4">
        <v>2007</v>
      </c>
      <c r="B99" s="5">
        <v>0.71499999999999997</v>
      </c>
      <c r="C99" s="5">
        <v>0.33800000000000002</v>
      </c>
      <c r="D99" s="5"/>
      <c r="E99" s="9">
        <v>2.6217916977764041E-2</v>
      </c>
      <c r="F99" s="5">
        <v>8.7812719999999997E-2</v>
      </c>
      <c r="G99" s="5">
        <v>0.12617571700000002</v>
      </c>
      <c r="H99" s="30">
        <v>0.1532645</v>
      </c>
      <c r="J99" s="15"/>
      <c r="K99" s="15"/>
      <c r="L99" s="15"/>
      <c r="M99" s="15"/>
      <c r="N99" s="15"/>
      <c r="O99" s="15"/>
      <c r="P99" s="15"/>
      <c r="Q99" s="15"/>
      <c r="R99" s="15"/>
      <c r="S99" s="15"/>
      <c r="V99" s="15">
        <v>0.38324001431465149</v>
      </c>
      <c r="W99" s="15">
        <v>0.16594999999999999</v>
      </c>
      <c r="X99" s="15">
        <v>0.28995999693870544</v>
      </c>
      <c r="Y99" s="15">
        <v>0.13730000000000001</v>
      </c>
      <c r="Z99" s="15">
        <v>0.31309999999999999</v>
      </c>
      <c r="AA99" s="15">
        <v>0.13719000000000001</v>
      </c>
    </row>
    <row r="100" spans="1:27">
      <c r="A100" s="4">
        <v>2008</v>
      </c>
      <c r="B100" s="5"/>
      <c r="D100" s="5"/>
      <c r="E100" s="9">
        <v>3.0068218491170359E-2</v>
      </c>
      <c r="F100" s="5">
        <v>8.709857E-2</v>
      </c>
      <c r="J100" s="15"/>
      <c r="K100" s="15"/>
      <c r="L100" s="15"/>
      <c r="M100" s="15"/>
      <c r="N100" s="15"/>
      <c r="O100" s="15"/>
      <c r="P100" s="15"/>
      <c r="Q100" s="15"/>
      <c r="R100" s="15"/>
      <c r="S100" s="15"/>
      <c r="V100" s="15">
        <v>0.38199999928474426</v>
      </c>
      <c r="W100" s="15">
        <v>0.20616000000000001</v>
      </c>
      <c r="X100" s="15">
        <v>0.30256000161170959</v>
      </c>
      <c r="Y100" s="15">
        <v>0.14466999999999999</v>
      </c>
      <c r="Z100" s="15">
        <v>0.32952999999999999</v>
      </c>
      <c r="AA100" s="15">
        <v>0.18609000000000001</v>
      </c>
    </row>
    <row r="101" spans="1:27">
      <c r="A101" s="4">
        <v>2009</v>
      </c>
      <c r="B101" s="5"/>
      <c r="D101" s="5"/>
      <c r="E101" s="9">
        <v>2.6883572361702242E-2</v>
      </c>
      <c r="F101" s="5">
        <v>9.5222890000000004E-2</v>
      </c>
      <c r="J101" s="15">
        <v>0.18455920000000001</v>
      </c>
      <c r="K101" s="15">
        <v>6.1208400000000003E-2</v>
      </c>
      <c r="L101" s="15">
        <v>0.53211129999999995</v>
      </c>
      <c r="M101" s="15">
        <v>0.22935040000000001</v>
      </c>
      <c r="N101" s="15">
        <v>0.20812249999999999</v>
      </c>
      <c r="O101" s="15">
        <v>7.0566299999999998E-2</v>
      </c>
      <c r="P101" s="15">
        <v>0.5760073</v>
      </c>
      <c r="Q101" s="15">
        <v>0.2563955</v>
      </c>
      <c r="R101" s="15">
        <v>0.51966520000000005</v>
      </c>
      <c r="S101" s="15">
        <v>0.21694150000000001</v>
      </c>
      <c r="V101" s="15">
        <v>0.34314000606536865</v>
      </c>
      <c r="W101" s="15">
        <v>0.16306999999999999</v>
      </c>
      <c r="X101" s="15">
        <v>0.29583001136779785</v>
      </c>
      <c r="Y101" s="15">
        <v>0.13469</v>
      </c>
      <c r="Z101" s="15">
        <v>0.32616000000000001</v>
      </c>
      <c r="AA101" s="15">
        <v>0.16556000000000001</v>
      </c>
    </row>
    <row r="102" spans="1:27">
      <c r="A102" s="4">
        <v>2010</v>
      </c>
      <c r="B102" s="5">
        <v>0.745</v>
      </c>
      <c r="C102" s="5">
        <v>0.34499999999999997</v>
      </c>
      <c r="D102" s="5"/>
      <c r="E102" s="9">
        <v>2.7348957571298141E-2</v>
      </c>
      <c r="F102" s="5"/>
      <c r="G102" s="5">
        <v>0.12692712359999997</v>
      </c>
      <c r="H102" s="30">
        <v>0.15640599999999999</v>
      </c>
      <c r="J102" s="15"/>
      <c r="K102" s="15"/>
      <c r="L102" s="15"/>
      <c r="M102" s="15"/>
      <c r="N102" s="15"/>
      <c r="O102" s="15"/>
      <c r="P102" s="15"/>
      <c r="Q102" s="15"/>
      <c r="R102" s="15"/>
      <c r="S102" s="15"/>
      <c r="V102" s="15">
        <v>0.38481000065803528</v>
      </c>
      <c r="W102" s="15">
        <v>0.18201000000000001</v>
      </c>
      <c r="X102" s="15">
        <v>0.31007000803947449</v>
      </c>
      <c r="Y102" s="15">
        <v>0.16513</v>
      </c>
      <c r="Z102" s="15">
        <v>0.37070999999999998</v>
      </c>
      <c r="AA102" s="15">
        <v>0.21162</v>
      </c>
    </row>
    <row r="103" spans="1:27">
      <c r="A103" s="4">
        <v>2011</v>
      </c>
      <c r="D103" s="5"/>
      <c r="E103" s="9">
        <v>2.8799019584274874E-2</v>
      </c>
      <c r="F103" s="5">
        <v>0.12014906</v>
      </c>
      <c r="G103" s="9"/>
      <c r="J103" s="16"/>
      <c r="K103" s="16"/>
      <c r="L103" s="16"/>
      <c r="M103" s="16"/>
      <c r="N103" s="16"/>
      <c r="O103" s="16"/>
      <c r="P103" s="16"/>
      <c r="Q103" s="16"/>
      <c r="R103" s="16"/>
      <c r="S103" s="16"/>
      <c r="V103" s="15">
        <v>0.3695099949836731</v>
      </c>
      <c r="W103" s="15">
        <v>0.16872999999999999</v>
      </c>
      <c r="X103" s="15">
        <v>0.29767999053001404</v>
      </c>
      <c r="Y103" s="15">
        <v>0.13976</v>
      </c>
      <c r="Z103" s="15">
        <v>0.35066000000000003</v>
      </c>
      <c r="AA103" s="15">
        <v>0.19053</v>
      </c>
    </row>
    <row r="104" spans="1:27">
      <c r="A104" s="4">
        <v>2012</v>
      </c>
      <c r="D104" s="5"/>
      <c r="E104" s="9">
        <v>3.0851719933826648E-2</v>
      </c>
      <c r="F104" s="5">
        <v>8.6707019999999996E-2</v>
      </c>
      <c r="G104" s="9"/>
      <c r="J104" s="15">
        <v>0.21135970000000001</v>
      </c>
      <c r="K104" s="15">
        <v>8.6884000000000003E-2</v>
      </c>
      <c r="L104" s="15">
        <v>0.61493059999999999</v>
      </c>
      <c r="M104" s="15">
        <v>0.30260179999999998</v>
      </c>
      <c r="N104" s="15">
        <v>0.2353055</v>
      </c>
      <c r="O104" s="15">
        <v>9.5792299999999997E-2</v>
      </c>
      <c r="P104" s="15">
        <v>0.65796100000000002</v>
      </c>
      <c r="Q104" s="15">
        <v>0.33057249999999999</v>
      </c>
      <c r="R104" s="15">
        <v>0.59204520000000005</v>
      </c>
      <c r="S104" s="15">
        <v>0.23977879999999999</v>
      </c>
      <c r="V104" s="15">
        <v>0.4229699969291687</v>
      </c>
      <c r="W104" s="15">
        <v>0.17379</v>
      </c>
      <c r="X104" s="15">
        <v>0.33445000648498535</v>
      </c>
      <c r="Y104" s="15">
        <v>0.14180000000000001</v>
      </c>
      <c r="Z104" s="15">
        <v>0.41353000000000001</v>
      </c>
      <c r="AA104" s="15">
        <v>0.19683</v>
      </c>
    </row>
    <row r="105" spans="1:27">
      <c r="A105" s="4">
        <v>2013</v>
      </c>
      <c r="B105" s="5">
        <v>0.753</v>
      </c>
      <c r="C105" s="5">
        <v>0.35842872550000016</v>
      </c>
      <c r="D105" s="5"/>
      <c r="E105" s="9">
        <v>3.2080111209175435E-2</v>
      </c>
      <c r="F105" s="5"/>
      <c r="G105" s="5">
        <v>0.13500466340000006</v>
      </c>
      <c r="H105" s="30">
        <v>0.1722099</v>
      </c>
      <c r="J105" s="16"/>
      <c r="K105" s="16"/>
      <c r="L105" s="16"/>
      <c r="M105" s="16"/>
      <c r="N105" s="16"/>
      <c r="O105" s="16"/>
      <c r="P105" s="16"/>
      <c r="Q105" s="16"/>
      <c r="R105" s="16"/>
      <c r="S105" s="16"/>
      <c r="T105" s="16"/>
      <c r="U105" s="16"/>
      <c r="V105" s="15"/>
      <c r="W105" s="15"/>
      <c r="X105" s="15"/>
      <c r="Y105" s="15"/>
      <c r="Z105" s="15"/>
      <c r="AA105" s="15"/>
    </row>
    <row r="106" spans="1:27">
      <c r="A106" s="4">
        <v>2014</v>
      </c>
      <c r="D106" s="5"/>
      <c r="E106" s="9"/>
      <c r="F106" s="9"/>
      <c r="G106" s="9"/>
      <c r="J106" s="16"/>
      <c r="K106" s="16"/>
      <c r="L106" s="16"/>
      <c r="M106" s="16"/>
      <c r="N106" s="16"/>
      <c r="O106" s="16"/>
      <c r="P106" s="16"/>
      <c r="Q106" s="16"/>
      <c r="R106" s="16"/>
      <c r="S106" s="16"/>
      <c r="T106" s="16"/>
      <c r="U106" s="16"/>
      <c r="V106" s="16"/>
      <c r="W106" s="16"/>
    </row>
    <row r="107" spans="1:27">
      <c r="A107" s="4">
        <v>2015</v>
      </c>
      <c r="D107" s="5"/>
      <c r="J107" s="19"/>
      <c r="K107" s="19"/>
      <c r="L107" s="19"/>
      <c r="M107" s="19"/>
      <c r="N107" s="19"/>
      <c r="O107" s="19"/>
      <c r="P107" s="19"/>
      <c r="Q107" s="19"/>
      <c r="R107" s="19"/>
      <c r="S107" s="19"/>
      <c r="T107" s="19"/>
      <c r="U107" s="19"/>
      <c r="V107" s="19"/>
      <c r="W107" s="19"/>
    </row>
    <row r="108" spans="1:27">
      <c r="A108" s="4">
        <v>2016</v>
      </c>
      <c r="J108" s="7"/>
      <c r="K108" s="7"/>
      <c r="L108" s="7"/>
      <c r="M108" s="7"/>
      <c r="N108" s="7"/>
      <c r="O108" s="7"/>
      <c r="P108" s="7"/>
      <c r="Q108" s="7"/>
      <c r="R108" s="7"/>
      <c r="S108" s="7"/>
      <c r="T108" s="7"/>
      <c r="U108" s="7"/>
      <c r="V108" s="7"/>
      <c r="W108" s="7"/>
    </row>
    <row r="109" spans="1:27">
      <c r="A109" s="4">
        <v>2017</v>
      </c>
      <c r="J109" s="7"/>
      <c r="K109" s="7"/>
      <c r="L109" s="7"/>
      <c r="M109" s="7"/>
      <c r="N109" s="7"/>
      <c r="O109" s="7"/>
      <c r="P109" s="7"/>
      <c r="Q109" s="7"/>
      <c r="R109" s="7"/>
      <c r="S109" s="7"/>
      <c r="T109" s="7"/>
      <c r="U109" s="7"/>
      <c r="V109" s="7"/>
      <c r="W109" s="7"/>
    </row>
    <row r="110" spans="1:27">
      <c r="J110" s="7" t="s">
        <v>23</v>
      </c>
      <c r="K110" s="7"/>
      <c r="L110" s="7"/>
      <c r="M110" s="7"/>
      <c r="N110" s="7" t="s">
        <v>23</v>
      </c>
      <c r="O110" s="7"/>
      <c r="P110" s="7"/>
      <c r="Q110" s="7"/>
      <c r="R110" s="7"/>
      <c r="S110" s="7"/>
      <c r="T110" s="7"/>
      <c r="U110" s="7"/>
      <c r="V110" s="7" t="s">
        <v>24</v>
      </c>
      <c r="W110" s="7"/>
    </row>
    <row r="111" spans="1:27">
      <c r="B111" t="s">
        <v>19</v>
      </c>
    </row>
  </sheetData>
  <mergeCells count="13">
    <mergeCell ref="X2:Y2"/>
    <mergeCell ref="Z2:AA2"/>
    <mergeCell ref="B1:E1"/>
    <mergeCell ref="J2:M2"/>
    <mergeCell ref="J3:K3"/>
    <mergeCell ref="L3:M3"/>
    <mergeCell ref="N2:U2"/>
    <mergeCell ref="N3:O3"/>
    <mergeCell ref="P3:Q3"/>
    <mergeCell ref="J1:W1"/>
    <mergeCell ref="V2:W2"/>
    <mergeCell ref="R3:S3"/>
    <mergeCell ref="T3:U3"/>
  </mergeCells>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312"/>
  <sheetViews>
    <sheetView workbookViewId="0">
      <selection activeCell="D284" sqref="D284"/>
    </sheetView>
  </sheetViews>
  <sheetFormatPr baseColWidth="10" defaultRowHeight="16"/>
  <cols>
    <col min="3" max="3" width="10.7109375" style="155"/>
    <col min="4" max="4" width="10.7109375" style="157"/>
    <col min="7" max="16384" width="10.7109375" style="155"/>
  </cols>
  <sheetData>
    <row r="1" spans="1:6">
      <c r="A1" t="s">
        <v>397</v>
      </c>
      <c r="B1" t="s">
        <v>398</v>
      </c>
      <c r="C1" s="155" t="s">
        <v>399</v>
      </c>
      <c r="E1" t="s">
        <v>397</v>
      </c>
      <c r="F1" t="s">
        <v>420</v>
      </c>
    </row>
    <row r="2" spans="1:6">
      <c r="A2" s="156">
        <v>34335</v>
      </c>
      <c r="B2">
        <v>6.92</v>
      </c>
      <c r="C2" s="155">
        <f>AVERAGE(B2:B13)</f>
        <v>7.9625000000000012</v>
      </c>
      <c r="D2" s="157">
        <f>AVERAGE(F2:F13)</f>
        <v>7.0799999999999992</v>
      </c>
      <c r="E2" s="156">
        <v>34335</v>
      </c>
      <c r="F2">
        <v>5.75</v>
      </c>
    </row>
    <row r="3" spans="1:6">
      <c r="A3" s="156">
        <v>34366</v>
      </c>
      <c r="B3">
        <v>7.08</v>
      </c>
      <c r="E3" s="156">
        <v>34366</v>
      </c>
      <c r="F3">
        <v>5.97</v>
      </c>
    </row>
    <row r="4" spans="1:6">
      <c r="A4" s="156">
        <v>34394</v>
      </c>
      <c r="B4">
        <v>7.48</v>
      </c>
      <c r="E4" s="156">
        <v>34394</v>
      </c>
      <c r="F4">
        <v>6.48</v>
      </c>
    </row>
    <row r="5" spans="1:6">
      <c r="A5" s="156">
        <v>34425</v>
      </c>
      <c r="B5">
        <v>7.88</v>
      </c>
      <c r="E5" s="156">
        <v>34425</v>
      </c>
      <c r="F5">
        <v>6.97</v>
      </c>
    </row>
    <row r="6" spans="1:6">
      <c r="A6" s="156">
        <v>34455</v>
      </c>
      <c r="B6">
        <v>7.99</v>
      </c>
      <c r="E6" s="156">
        <v>34455</v>
      </c>
      <c r="F6">
        <v>7.18</v>
      </c>
    </row>
    <row r="7" spans="1:6">
      <c r="A7" s="156">
        <v>34486</v>
      </c>
      <c r="B7">
        <v>7.97</v>
      </c>
      <c r="E7" s="156">
        <v>34486</v>
      </c>
      <c r="F7">
        <v>7.1</v>
      </c>
    </row>
    <row r="8" spans="1:6">
      <c r="A8" s="156">
        <v>34516</v>
      </c>
      <c r="B8">
        <v>8.11</v>
      </c>
      <c r="E8" s="156">
        <v>34516</v>
      </c>
      <c r="F8">
        <v>7.3</v>
      </c>
    </row>
    <row r="9" spans="1:6">
      <c r="A9" s="156">
        <v>34547</v>
      </c>
      <c r="B9">
        <v>8.07</v>
      </c>
      <c r="E9" s="156">
        <v>34547</v>
      </c>
      <c r="F9">
        <v>7.24</v>
      </c>
    </row>
    <row r="10" spans="1:6">
      <c r="A10" s="156">
        <v>34578</v>
      </c>
      <c r="B10">
        <v>8.34</v>
      </c>
      <c r="E10" s="156">
        <v>34578</v>
      </c>
      <c r="F10">
        <v>7.46</v>
      </c>
    </row>
    <row r="11" spans="1:6">
      <c r="A11" s="156">
        <v>34608</v>
      </c>
      <c r="B11">
        <v>8.57</v>
      </c>
      <c r="E11" s="156">
        <v>34608</v>
      </c>
      <c r="F11">
        <v>7.74</v>
      </c>
    </row>
    <row r="12" spans="1:6">
      <c r="A12" s="156">
        <v>34639</v>
      </c>
      <c r="B12">
        <v>8.68</v>
      </c>
      <c r="E12" s="156">
        <v>34639</v>
      </c>
      <c r="F12">
        <v>7.96</v>
      </c>
    </row>
    <row r="13" spans="1:6">
      <c r="A13" s="156">
        <v>34669</v>
      </c>
      <c r="B13">
        <v>8.4600000000000009</v>
      </c>
      <c r="E13" s="156">
        <v>34669</v>
      </c>
      <c r="F13">
        <v>7.81</v>
      </c>
    </row>
    <row r="14" spans="1:6">
      <c r="A14" s="156">
        <v>34700</v>
      </c>
      <c r="B14">
        <v>8.4600000000000009</v>
      </c>
      <c r="C14" s="155">
        <f>AVERAGE(B14:B25)</f>
        <v>7.589999999999999</v>
      </c>
      <c r="D14" s="157">
        <f>AVERAGE(F14:F25)</f>
        <v>6.5799999999999992</v>
      </c>
      <c r="E14" s="156">
        <v>34700</v>
      </c>
      <c r="F14">
        <v>7.78</v>
      </c>
    </row>
    <row r="15" spans="1:6">
      <c r="A15" s="156">
        <v>34731</v>
      </c>
      <c r="B15">
        <v>8.26</v>
      </c>
      <c r="E15" s="156">
        <v>34731</v>
      </c>
      <c r="F15">
        <v>7.47</v>
      </c>
    </row>
    <row r="16" spans="1:6">
      <c r="A16" s="156">
        <v>34759</v>
      </c>
      <c r="B16">
        <v>8.1199999999999992</v>
      </c>
      <c r="E16" s="156">
        <v>34759</v>
      </c>
      <c r="F16">
        <v>7.2</v>
      </c>
    </row>
    <row r="17" spans="1:6">
      <c r="A17" s="156">
        <v>34790</v>
      </c>
      <c r="B17">
        <v>8.0299999999999994</v>
      </c>
      <c r="E17" s="156">
        <v>34790</v>
      </c>
      <c r="F17">
        <v>7.06</v>
      </c>
    </row>
    <row r="18" spans="1:6">
      <c r="A18" s="156">
        <v>34820</v>
      </c>
      <c r="B18">
        <v>7.65</v>
      </c>
      <c r="E18" s="156">
        <v>34820</v>
      </c>
      <c r="F18">
        <v>6.63</v>
      </c>
    </row>
    <row r="19" spans="1:6">
      <c r="A19" s="156">
        <v>34851</v>
      </c>
      <c r="B19">
        <v>7.3</v>
      </c>
      <c r="E19" s="156">
        <v>34851</v>
      </c>
      <c r="F19">
        <v>6.17</v>
      </c>
    </row>
    <row r="20" spans="1:6">
      <c r="A20" s="156">
        <v>34881</v>
      </c>
      <c r="B20">
        <v>7.41</v>
      </c>
      <c r="E20" s="156">
        <v>34881</v>
      </c>
      <c r="F20">
        <v>6.28</v>
      </c>
    </row>
    <row r="21" spans="1:6">
      <c r="A21" s="156">
        <v>34912</v>
      </c>
      <c r="B21">
        <v>7.57</v>
      </c>
      <c r="E21" s="156">
        <v>34912</v>
      </c>
      <c r="F21">
        <v>6.49</v>
      </c>
    </row>
    <row r="22" spans="1:6">
      <c r="A22" s="156">
        <v>34943</v>
      </c>
      <c r="B22">
        <v>7.32</v>
      </c>
      <c r="E22" s="156">
        <v>34943</v>
      </c>
      <c r="F22">
        <v>6.2</v>
      </c>
    </row>
    <row r="23" spans="1:6">
      <c r="A23" s="156">
        <v>34973</v>
      </c>
      <c r="B23">
        <v>7.12</v>
      </c>
      <c r="E23" s="156">
        <v>34973</v>
      </c>
      <c r="F23">
        <v>6.04</v>
      </c>
    </row>
    <row r="24" spans="1:6">
      <c r="A24" s="156">
        <v>35004</v>
      </c>
      <c r="B24">
        <v>7.02</v>
      </c>
      <c r="E24" s="156">
        <v>35004</v>
      </c>
      <c r="F24">
        <v>5.93</v>
      </c>
    </row>
    <row r="25" spans="1:6">
      <c r="A25" s="156">
        <v>35034</v>
      </c>
      <c r="B25">
        <v>6.82</v>
      </c>
      <c r="E25" s="156">
        <v>35034</v>
      </c>
      <c r="F25">
        <v>5.71</v>
      </c>
    </row>
    <row r="26" spans="1:6">
      <c r="A26" s="156">
        <v>35065</v>
      </c>
      <c r="B26">
        <v>6.81</v>
      </c>
      <c r="C26" s="155">
        <f>AVERAGE(B26:B37)</f>
        <v>7.37</v>
      </c>
      <c r="D26" s="157">
        <f>AVERAGE(F26:F37)</f>
        <v>6.4383333333333326</v>
      </c>
      <c r="E26" s="156">
        <v>35065</v>
      </c>
      <c r="F26">
        <v>5.65</v>
      </c>
    </row>
    <row r="27" spans="1:6">
      <c r="A27" s="156">
        <v>35096</v>
      </c>
      <c r="B27">
        <v>6.99</v>
      </c>
      <c r="E27" s="156">
        <v>35096</v>
      </c>
      <c r="F27">
        <v>5.81</v>
      </c>
    </row>
    <row r="28" spans="1:6">
      <c r="A28" s="156">
        <v>35125</v>
      </c>
      <c r="B28">
        <v>7.35</v>
      </c>
      <c r="E28" s="156">
        <v>35125</v>
      </c>
      <c r="F28">
        <v>6.27</v>
      </c>
    </row>
    <row r="29" spans="1:6">
      <c r="A29" s="156">
        <v>35156</v>
      </c>
      <c r="B29">
        <v>7.5</v>
      </c>
      <c r="E29" s="156">
        <v>35156</v>
      </c>
      <c r="F29">
        <v>6.51</v>
      </c>
    </row>
    <row r="30" spans="1:6">
      <c r="A30" s="156">
        <v>35186</v>
      </c>
      <c r="B30">
        <v>7.62</v>
      </c>
      <c r="E30" s="156">
        <v>35186</v>
      </c>
      <c r="F30">
        <v>6.74</v>
      </c>
    </row>
    <row r="31" spans="1:6">
      <c r="A31" s="156">
        <v>35217</v>
      </c>
      <c r="B31">
        <v>7.71</v>
      </c>
      <c r="E31" s="156">
        <v>35217</v>
      </c>
      <c r="F31">
        <v>6.91</v>
      </c>
    </row>
    <row r="32" spans="1:6">
      <c r="A32" s="156">
        <v>35247</v>
      </c>
      <c r="B32">
        <v>7.65</v>
      </c>
      <c r="E32" s="156">
        <v>35247</v>
      </c>
      <c r="F32">
        <v>6.87</v>
      </c>
    </row>
    <row r="33" spans="1:6">
      <c r="A33" s="156">
        <v>35278</v>
      </c>
      <c r="B33">
        <v>7.46</v>
      </c>
      <c r="E33" s="156">
        <v>35278</v>
      </c>
      <c r="F33">
        <v>6.64</v>
      </c>
    </row>
    <row r="34" spans="1:6">
      <c r="A34" s="156">
        <v>35309</v>
      </c>
      <c r="B34">
        <v>7.66</v>
      </c>
      <c r="E34" s="156">
        <v>35309</v>
      </c>
      <c r="F34">
        <v>6.83</v>
      </c>
    </row>
    <row r="35" spans="1:6">
      <c r="A35" s="156">
        <v>35339</v>
      </c>
      <c r="B35">
        <v>7.39</v>
      </c>
      <c r="E35" s="156">
        <v>35339</v>
      </c>
      <c r="F35">
        <v>6.53</v>
      </c>
    </row>
    <row r="36" spans="1:6">
      <c r="A36" s="156">
        <v>35370</v>
      </c>
      <c r="B36">
        <v>7.1</v>
      </c>
      <c r="E36" s="156">
        <v>35370</v>
      </c>
      <c r="F36">
        <v>6.2</v>
      </c>
    </row>
    <row r="37" spans="1:6">
      <c r="A37" s="156">
        <v>35400</v>
      </c>
      <c r="B37">
        <v>7.2</v>
      </c>
      <c r="E37" s="156">
        <v>35400</v>
      </c>
      <c r="F37">
        <v>6.3</v>
      </c>
    </row>
    <row r="38" spans="1:6">
      <c r="A38" s="156">
        <v>35431</v>
      </c>
      <c r="B38">
        <v>7.42</v>
      </c>
      <c r="C38" s="155">
        <f>AVERAGE(B38:B49)</f>
        <v>7.2616666666666676</v>
      </c>
      <c r="D38" s="157">
        <f>AVERAGE(F38:F49)</f>
        <v>6.3524999999999991</v>
      </c>
      <c r="E38" s="156">
        <v>35431</v>
      </c>
      <c r="F38">
        <v>6.58</v>
      </c>
    </row>
    <row r="39" spans="1:6">
      <c r="A39" s="156">
        <v>35462</v>
      </c>
      <c r="B39">
        <v>7.31</v>
      </c>
      <c r="E39" s="156">
        <v>35462</v>
      </c>
      <c r="F39">
        <v>6.42</v>
      </c>
    </row>
    <row r="40" spans="1:6">
      <c r="A40" s="156">
        <v>35490</v>
      </c>
      <c r="B40">
        <v>7.55</v>
      </c>
      <c r="E40" s="156">
        <v>35490</v>
      </c>
      <c r="F40">
        <v>6.69</v>
      </c>
    </row>
    <row r="41" spans="1:6">
      <c r="A41" s="156">
        <v>35521</v>
      </c>
      <c r="B41">
        <v>7.73</v>
      </c>
      <c r="E41" s="156">
        <v>35521</v>
      </c>
      <c r="F41">
        <v>6.89</v>
      </c>
    </row>
    <row r="42" spans="1:6">
      <c r="A42" s="156">
        <v>35551</v>
      </c>
      <c r="B42">
        <v>7.58</v>
      </c>
      <c r="E42" s="156">
        <v>35551</v>
      </c>
      <c r="F42">
        <v>6.71</v>
      </c>
    </row>
    <row r="43" spans="1:6">
      <c r="A43" s="156">
        <v>35582</v>
      </c>
      <c r="B43">
        <v>7.41</v>
      </c>
      <c r="E43" s="156">
        <v>35582</v>
      </c>
      <c r="F43">
        <v>6.49</v>
      </c>
    </row>
    <row r="44" spans="1:6">
      <c r="A44" s="156">
        <v>35612</v>
      </c>
      <c r="B44">
        <v>7.14</v>
      </c>
      <c r="E44" s="156">
        <v>35612</v>
      </c>
      <c r="F44">
        <v>6.22</v>
      </c>
    </row>
    <row r="45" spans="1:6">
      <c r="A45" s="156">
        <v>35643</v>
      </c>
      <c r="B45">
        <v>7.22</v>
      </c>
      <c r="E45" s="156">
        <v>35643</v>
      </c>
      <c r="F45">
        <v>6.3</v>
      </c>
    </row>
    <row r="46" spans="1:6">
      <c r="A46" s="156">
        <v>35674</v>
      </c>
      <c r="B46">
        <v>7.15</v>
      </c>
      <c r="E46" s="156">
        <v>35674</v>
      </c>
      <c r="F46">
        <v>6.21</v>
      </c>
    </row>
    <row r="47" spans="1:6">
      <c r="A47" s="156">
        <v>35704</v>
      </c>
      <c r="B47">
        <v>7</v>
      </c>
      <c r="E47" s="156">
        <v>35704</v>
      </c>
      <c r="F47">
        <v>6.03</v>
      </c>
    </row>
    <row r="48" spans="1:6">
      <c r="A48" s="156">
        <v>35735</v>
      </c>
      <c r="B48">
        <v>6.87</v>
      </c>
      <c r="E48" s="156">
        <v>35735</v>
      </c>
      <c r="F48">
        <v>5.88</v>
      </c>
    </row>
    <row r="49" spans="1:6">
      <c r="A49" s="156">
        <v>35765</v>
      </c>
      <c r="B49">
        <v>6.76</v>
      </c>
      <c r="E49" s="156">
        <v>35765</v>
      </c>
      <c r="F49">
        <v>5.81</v>
      </c>
    </row>
    <row r="50" spans="1:6">
      <c r="A50" s="156">
        <v>35796</v>
      </c>
      <c r="B50">
        <v>6.61</v>
      </c>
      <c r="C50" s="157">
        <f>AVERAGE(B50:B61)</f>
        <v>6.5316666666666663</v>
      </c>
      <c r="D50" s="157">
        <f>AVERAGE(F50:F61)</f>
        <v>5.2641666666666662</v>
      </c>
      <c r="E50" s="156">
        <v>35796</v>
      </c>
      <c r="F50">
        <v>5.54</v>
      </c>
    </row>
    <row r="51" spans="1:6">
      <c r="A51" s="156">
        <v>35827</v>
      </c>
      <c r="B51">
        <v>6.67</v>
      </c>
      <c r="E51" s="156">
        <v>35827</v>
      </c>
      <c r="F51">
        <v>5.57</v>
      </c>
    </row>
    <row r="52" spans="1:6">
      <c r="A52" s="156">
        <v>35855</v>
      </c>
      <c r="B52">
        <v>6.72</v>
      </c>
      <c r="E52" s="156">
        <v>35855</v>
      </c>
      <c r="F52">
        <v>5.65</v>
      </c>
    </row>
    <row r="53" spans="1:6">
      <c r="A53" s="156">
        <v>35886</v>
      </c>
      <c r="B53">
        <v>6.69</v>
      </c>
      <c r="E53" s="156">
        <v>35886</v>
      </c>
      <c r="F53">
        <v>5.64</v>
      </c>
    </row>
    <row r="54" spans="1:6">
      <c r="A54" s="156">
        <v>35916</v>
      </c>
      <c r="B54">
        <v>6.69</v>
      </c>
      <c r="E54" s="156">
        <v>35916</v>
      </c>
      <c r="F54">
        <v>5.65</v>
      </c>
    </row>
    <row r="55" spans="1:6">
      <c r="A55" s="156">
        <v>35947</v>
      </c>
      <c r="B55">
        <v>6.53</v>
      </c>
      <c r="E55" s="156">
        <v>35947</v>
      </c>
      <c r="F55">
        <v>5.5</v>
      </c>
    </row>
    <row r="56" spans="1:6">
      <c r="A56" s="156">
        <v>35977</v>
      </c>
      <c r="B56">
        <v>6.55</v>
      </c>
      <c r="E56" s="156">
        <v>35977</v>
      </c>
      <c r="F56">
        <v>5.46</v>
      </c>
    </row>
    <row r="57" spans="1:6">
      <c r="A57" s="156">
        <v>36008</v>
      </c>
      <c r="B57">
        <v>6.52</v>
      </c>
      <c r="E57" s="156">
        <v>36008</v>
      </c>
      <c r="F57">
        <v>5.34</v>
      </c>
    </row>
    <row r="58" spans="1:6">
      <c r="A58" s="156">
        <v>36039</v>
      </c>
      <c r="B58">
        <v>6.4</v>
      </c>
      <c r="E58" s="156">
        <v>36039</v>
      </c>
      <c r="F58">
        <v>4.8099999999999996</v>
      </c>
    </row>
    <row r="59" spans="1:6">
      <c r="A59" s="156">
        <v>36069</v>
      </c>
      <c r="B59">
        <v>6.37</v>
      </c>
      <c r="E59" s="156">
        <v>36069</v>
      </c>
      <c r="F59">
        <v>4.53</v>
      </c>
    </row>
    <row r="60" spans="1:6">
      <c r="A60" s="156">
        <v>36100</v>
      </c>
      <c r="B60">
        <v>6.41</v>
      </c>
      <c r="E60" s="156">
        <v>36100</v>
      </c>
      <c r="F60">
        <v>4.83</v>
      </c>
    </row>
    <row r="61" spans="1:6">
      <c r="A61" s="156">
        <v>36130</v>
      </c>
      <c r="B61">
        <v>6.22</v>
      </c>
      <c r="E61" s="156">
        <v>36130</v>
      </c>
      <c r="F61">
        <v>4.6500000000000004</v>
      </c>
    </row>
    <row r="62" spans="1:6">
      <c r="A62" s="156">
        <v>36161</v>
      </c>
      <c r="B62">
        <v>6.24</v>
      </c>
      <c r="C62" s="157">
        <f>AVERAGE(B62:B73)</f>
        <v>7.041666666666667</v>
      </c>
      <c r="D62" s="157">
        <f>AVERAGE(F62:F73)</f>
        <v>5.6366666666666667</v>
      </c>
      <c r="E62" s="156">
        <v>36161</v>
      </c>
      <c r="F62">
        <v>4.72</v>
      </c>
    </row>
    <row r="63" spans="1:6">
      <c r="A63" s="156">
        <v>36192</v>
      </c>
      <c r="B63">
        <v>6.4</v>
      </c>
      <c r="E63" s="156">
        <v>36192</v>
      </c>
      <c r="F63">
        <v>5</v>
      </c>
    </row>
    <row r="64" spans="1:6">
      <c r="A64" s="156">
        <v>36220</v>
      </c>
      <c r="B64">
        <v>6.62</v>
      </c>
      <c r="E64" s="156">
        <v>36220</v>
      </c>
      <c r="F64">
        <v>5.23</v>
      </c>
    </row>
    <row r="65" spans="1:6">
      <c r="A65" s="156">
        <v>36251</v>
      </c>
      <c r="B65">
        <v>6.64</v>
      </c>
      <c r="E65" s="156">
        <v>36251</v>
      </c>
      <c r="F65">
        <v>5.18</v>
      </c>
    </row>
    <row r="66" spans="1:6">
      <c r="A66" s="156">
        <v>36281</v>
      </c>
      <c r="B66">
        <v>6.93</v>
      </c>
      <c r="E66" s="156">
        <v>36281</v>
      </c>
      <c r="F66">
        <v>5.54</v>
      </c>
    </row>
    <row r="67" spans="1:6">
      <c r="A67" s="156">
        <v>36312</v>
      </c>
      <c r="B67">
        <v>7.23</v>
      </c>
      <c r="E67" s="156">
        <v>36312</v>
      </c>
      <c r="F67">
        <v>5.9</v>
      </c>
    </row>
    <row r="68" spans="1:6">
      <c r="A68" s="156">
        <v>36342</v>
      </c>
      <c r="B68">
        <v>7.19</v>
      </c>
      <c r="E68" s="156">
        <v>36342</v>
      </c>
      <c r="F68">
        <v>5.79</v>
      </c>
    </row>
    <row r="69" spans="1:6">
      <c r="A69" s="156">
        <v>36373</v>
      </c>
      <c r="B69">
        <v>7.4</v>
      </c>
      <c r="E69" s="156">
        <v>36373</v>
      </c>
      <c r="F69">
        <v>5.94</v>
      </c>
    </row>
    <row r="70" spans="1:6">
      <c r="A70" s="156">
        <v>36404</v>
      </c>
      <c r="B70">
        <v>7.39</v>
      </c>
      <c r="E70" s="156">
        <v>36404</v>
      </c>
      <c r="F70">
        <v>5.92</v>
      </c>
    </row>
    <row r="71" spans="1:6">
      <c r="A71" s="156">
        <v>36434</v>
      </c>
      <c r="B71">
        <v>7.55</v>
      </c>
      <c r="E71" s="156">
        <v>36434</v>
      </c>
      <c r="F71">
        <v>6.11</v>
      </c>
    </row>
    <row r="72" spans="1:6">
      <c r="A72" s="156">
        <v>36465</v>
      </c>
      <c r="B72">
        <v>7.36</v>
      </c>
      <c r="E72" s="156">
        <v>36465</v>
      </c>
      <c r="F72">
        <v>6.03</v>
      </c>
    </row>
    <row r="73" spans="1:6">
      <c r="A73" s="156">
        <v>36495</v>
      </c>
      <c r="B73">
        <v>7.55</v>
      </c>
      <c r="E73" s="156">
        <v>36495</v>
      </c>
      <c r="F73">
        <v>6.28</v>
      </c>
    </row>
    <row r="74" spans="1:6">
      <c r="A74" s="156">
        <v>36526</v>
      </c>
      <c r="B74">
        <v>7.78</v>
      </c>
      <c r="C74" s="157">
        <f>AVERAGE(B74:B85)</f>
        <v>7.6224999999999996</v>
      </c>
      <c r="D74" s="157">
        <f>AVERAGE(F74:F85)</f>
        <v>6.0291666666666659</v>
      </c>
      <c r="E74" s="156">
        <v>36526</v>
      </c>
      <c r="F74">
        <v>6.66</v>
      </c>
    </row>
    <row r="75" spans="1:6">
      <c r="A75" s="156">
        <v>36557</v>
      </c>
      <c r="B75">
        <v>7.68</v>
      </c>
      <c r="E75" s="156">
        <v>36557</v>
      </c>
      <c r="F75">
        <v>6.52</v>
      </c>
    </row>
    <row r="76" spans="1:6">
      <c r="A76" s="156">
        <v>36586</v>
      </c>
      <c r="B76">
        <v>7.68</v>
      </c>
      <c r="E76" s="156">
        <v>36586</v>
      </c>
      <c r="F76">
        <v>6.26</v>
      </c>
    </row>
    <row r="77" spans="1:6">
      <c r="A77" s="156">
        <v>36617</v>
      </c>
      <c r="B77">
        <v>7.64</v>
      </c>
      <c r="E77" s="156">
        <v>36617</v>
      </c>
      <c r="F77">
        <v>5.99</v>
      </c>
    </row>
    <row r="78" spans="1:6">
      <c r="A78" s="156">
        <v>36647</v>
      </c>
      <c r="B78">
        <v>7.99</v>
      </c>
      <c r="E78" s="156">
        <v>36647</v>
      </c>
      <c r="F78">
        <v>6.44</v>
      </c>
    </row>
    <row r="79" spans="1:6">
      <c r="A79" s="156">
        <v>36678</v>
      </c>
      <c r="B79">
        <v>7.67</v>
      </c>
      <c r="E79" s="156">
        <v>36678</v>
      </c>
      <c r="F79">
        <v>6.1</v>
      </c>
    </row>
    <row r="80" spans="1:6">
      <c r="A80" s="156">
        <v>36708</v>
      </c>
      <c r="B80">
        <v>7.65</v>
      </c>
      <c r="E80" s="156">
        <v>36708</v>
      </c>
      <c r="F80">
        <v>6.05</v>
      </c>
    </row>
    <row r="81" spans="1:6">
      <c r="A81" s="156">
        <v>36739</v>
      </c>
      <c r="B81">
        <v>7.55</v>
      </c>
      <c r="E81" s="156">
        <v>36739</v>
      </c>
      <c r="F81">
        <v>5.83</v>
      </c>
    </row>
    <row r="82" spans="1:6">
      <c r="A82" s="156">
        <v>36770</v>
      </c>
      <c r="B82">
        <v>7.62</v>
      </c>
      <c r="E82" s="156">
        <v>36770</v>
      </c>
      <c r="F82">
        <v>5.8</v>
      </c>
    </row>
    <row r="83" spans="1:6">
      <c r="A83" s="156">
        <v>36800</v>
      </c>
      <c r="B83">
        <v>7.55</v>
      </c>
      <c r="E83" s="156">
        <v>36800</v>
      </c>
      <c r="F83">
        <v>5.74</v>
      </c>
    </row>
    <row r="84" spans="1:6">
      <c r="A84" s="156">
        <v>36831</v>
      </c>
      <c r="B84">
        <v>7.45</v>
      </c>
      <c r="E84" s="156">
        <v>36831</v>
      </c>
      <c r="F84">
        <v>5.72</v>
      </c>
    </row>
    <row r="85" spans="1:6">
      <c r="A85" s="156">
        <v>36861</v>
      </c>
      <c r="B85">
        <v>7.21</v>
      </c>
      <c r="E85" s="156">
        <v>36861</v>
      </c>
      <c r="F85">
        <v>5.24</v>
      </c>
    </row>
    <row r="86" spans="1:6">
      <c r="A86" s="156">
        <v>36892</v>
      </c>
      <c r="B86">
        <v>7.15</v>
      </c>
      <c r="C86" s="157">
        <f>AVERAGE(B86:B97)</f>
        <v>7.0824999999999996</v>
      </c>
      <c r="D86" s="157">
        <f>AVERAGE(F86:F97)</f>
        <v>5.017500000000001</v>
      </c>
      <c r="E86" s="156">
        <v>36892</v>
      </c>
      <c r="F86">
        <v>5.16</v>
      </c>
    </row>
    <row r="87" spans="1:6">
      <c r="A87" s="156">
        <v>36923</v>
      </c>
      <c r="B87">
        <v>7.1</v>
      </c>
      <c r="E87" s="156">
        <v>36923</v>
      </c>
      <c r="F87">
        <v>5.0999999999999996</v>
      </c>
    </row>
    <row r="88" spans="1:6">
      <c r="A88" s="156">
        <v>36951</v>
      </c>
      <c r="B88">
        <v>6.98</v>
      </c>
      <c r="E88" s="156">
        <v>36951</v>
      </c>
      <c r="F88">
        <v>4.8899999999999997</v>
      </c>
    </row>
    <row r="89" spans="1:6">
      <c r="A89" s="156">
        <v>36982</v>
      </c>
      <c r="B89">
        <v>7.2</v>
      </c>
      <c r="E89" s="156">
        <v>36982</v>
      </c>
      <c r="F89">
        <v>5.14</v>
      </c>
    </row>
    <row r="90" spans="1:6">
      <c r="A90" s="156">
        <v>37012</v>
      </c>
      <c r="B90">
        <v>7.29</v>
      </c>
      <c r="E90" s="156">
        <v>37012</v>
      </c>
      <c r="F90">
        <v>5.39</v>
      </c>
    </row>
    <row r="91" spans="1:6">
      <c r="A91" s="156">
        <v>37043</v>
      </c>
      <c r="B91">
        <v>7.18</v>
      </c>
      <c r="E91" s="156">
        <v>37043</v>
      </c>
      <c r="F91">
        <v>5.28</v>
      </c>
    </row>
    <row r="92" spans="1:6">
      <c r="A92" s="156">
        <v>37073</v>
      </c>
      <c r="B92">
        <v>7.13</v>
      </c>
      <c r="E92" s="156">
        <v>37073</v>
      </c>
      <c r="F92">
        <v>5.24</v>
      </c>
    </row>
    <row r="93" spans="1:6">
      <c r="A93" s="156">
        <v>37104</v>
      </c>
      <c r="B93">
        <v>7.02</v>
      </c>
      <c r="E93" s="156">
        <v>37104</v>
      </c>
      <c r="F93">
        <v>4.97</v>
      </c>
    </row>
    <row r="94" spans="1:6">
      <c r="A94" s="156">
        <v>37135</v>
      </c>
      <c r="B94">
        <v>7.17</v>
      </c>
      <c r="E94" s="156">
        <v>37135</v>
      </c>
      <c r="F94">
        <v>4.7300000000000004</v>
      </c>
    </row>
    <row r="95" spans="1:6">
      <c r="A95" s="156">
        <v>37165</v>
      </c>
      <c r="B95">
        <v>7.03</v>
      </c>
      <c r="E95" s="156">
        <v>37165</v>
      </c>
      <c r="F95">
        <v>4.57</v>
      </c>
    </row>
    <row r="96" spans="1:6">
      <c r="A96" s="156">
        <v>37196</v>
      </c>
      <c r="B96">
        <v>6.97</v>
      </c>
      <c r="E96" s="156">
        <v>37196</v>
      </c>
      <c r="F96">
        <v>4.6500000000000004</v>
      </c>
    </row>
    <row r="97" spans="1:6">
      <c r="A97" s="156">
        <v>37226</v>
      </c>
      <c r="B97">
        <v>6.77</v>
      </c>
      <c r="E97" s="156">
        <v>37226</v>
      </c>
      <c r="F97">
        <v>5.09</v>
      </c>
    </row>
    <row r="98" spans="1:6">
      <c r="A98" s="156">
        <v>37257</v>
      </c>
      <c r="B98">
        <v>6.55</v>
      </c>
      <c r="C98" s="157">
        <f>AVERAGE(B98:B109)</f>
        <v>6.4916666666666663</v>
      </c>
      <c r="D98" s="157">
        <f>AVERAGE(F98:F109)</f>
        <v>4.6108333333333329</v>
      </c>
      <c r="E98" s="156">
        <v>37257</v>
      </c>
      <c r="F98">
        <v>5.04</v>
      </c>
    </row>
    <row r="99" spans="1:6">
      <c r="A99" s="156">
        <v>37288</v>
      </c>
      <c r="B99">
        <v>6.51</v>
      </c>
      <c r="E99" s="156">
        <v>37288</v>
      </c>
      <c r="F99">
        <v>4.91</v>
      </c>
    </row>
    <row r="100" spans="1:6">
      <c r="A100" s="156">
        <v>37316</v>
      </c>
      <c r="B100">
        <v>6.81</v>
      </c>
      <c r="E100" s="156">
        <v>37316</v>
      </c>
      <c r="F100">
        <v>5.28</v>
      </c>
    </row>
    <row r="101" spans="1:6">
      <c r="A101" s="156">
        <v>37347</v>
      </c>
      <c r="B101">
        <v>6.76</v>
      </c>
      <c r="E101" s="156">
        <v>37347</v>
      </c>
      <c r="F101">
        <v>5.21</v>
      </c>
    </row>
    <row r="102" spans="1:6">
      <c r="A102" s="156">
        <v>37377</v>
      </c>
      <c r="B102">
        <v>6.75</v>
      </c>
      <c r="E102" s="156">
        <v>37377</v>
      </c>
      <c r="F102">
        <v>5.16</v>
      </c>
    </row>
    <row r="103" spans="1:6">
      <c r="A103" s="156">
        <v>37408</v>
      </c>
      <c r="B103">
        <v>6.63</v>
      </c>
      <c r="E103" s="156">
        <v>37408</v>
      </c>
      <c r="F103">
        <v>4.93</v>
      </c>
    </row>
    <row r="104" spans="1:6">
      <c r="A104" s="156">
        <v>37438</v>
      </c>
      <c r="B104">
        <v>6.53</v>
      </c>
      <c r="E104" s="156">
        <v>37438</v>
      </c>
      <c r="F104">
        <v>4.6500000000000004</v>
      </c>
    </row>
    <row r="105" spans="1:6">
      <c r="A105" s="156">
        <v>37469</v>
      </c>
      <c r="B105">
        <v>6.37</v>
      </c>
      <c r="E105" s="156">
        <v>37469</v>
      </c>
      <c r="F105">
        <v>4.26</v>
      </c>
    </row>
    <row r="106" spans="1:6">
      <c r="A106" s="156">
        <v>37500</v>
      </c>
      <c r="B106">
        <v>6.15</v>
      </c>
      <c r="E106" s="156">
        <v>37500</v>
      </c>
      <c r="F106">
        <v>3.87</v>
      </c>
    </row>
    <row r="107" spans="1:6">
      <c r="A107" s="156">
        <v>37530</v>
      </c>
      <c r="B107">
        <v>6.32</v>
      </c>
      <c r="E107" s="156">
        <v>37530</v>
      </c>
      <c r="F107">
        <v>3.94</v>
      </c>
    </row>
    <row r="108" spans="1:6">
      <c r="A108" s="156">
        <v>37561</v>
      </c>
      <c r="B108">
        <v>6.31</v>
      </c>
      <c r="E108" s="156">
        <v>37561</v>
      </c>
      <c r="F108">
        <v>4.05</v>
      </c>
    </row>
    <row r="109" spans="1:6">
      <c r="A109" s="156">
        <v>37591</v>
      </c>
      <c r="B109">
        <v>6.21</v>
      </c>
      <c r="E109" s="156">
        <v>37591</v>
      </c>
      <c r="F109">
        <v>4.03</v>
      </c>
    </row>
    <row r="110" spans="1:6">
      <c r="A110" s="156">
        <v>37622</v>
      </c>
      <c r="B110">
        <v>6.17</v>
      </c>
      <c r="C110" s="157">
        <f>AVERAGE(B110:B121)</f>
        <v>5.666666666666667</v>
      </c>
      <c r="D110" s="157">
        <f>AVERAGE(F110:F121)</f>
        <v>4.0149999999999997</v>
      </c>
      <c r="E110" s="156">
        <v>37622</v>
      </c>
      <c r="F110">
        <v>4.05</v>
      </c>
    </row>
    <row r="111" spans="1:6">
      <c r="A111" s="156">
        <v>37653</v>
      </c>
      <c r="B111">
        <v>5.95</v>
      </c>
      <c r="E111" s="156">
        <v>37653</v>
      </c>
      <c r="F111">
        <v>3.9</v>
      </c>
    </row>
    <row r="112" spans="1:6">
      <c r="A112" s="156">
        <v>37681</v>
      </c>
      <c r="B112">
        <v>5.89</v>
      </c>
      <c r="E112" s="156">
        <v>37681</v>
      </c>
      <c r="F112">
        <v>3.81</v>
      </c>
    </row>
    <row r="113" spans="1:6">
      <c r="A113" s="156">
        <v>37712</v>
      </c>
      <c r="B113">
        <v>5.74</v>
      </c>
      <c r="E113" s="156">
        <v>37712</v>
      </c>
      <c r="F113">
        <v>3.96</v>
      </c>
    </row>
    <row r="114" spans="1:6">
      <c r="A114" s="156">
        <v>37742</v>
      </c>
      <c r="B114">
        <v>5.22</v>
      </c>
      <c r="E114" s="156">
        <v>37742</v>
      </c>
      <c r="F114">
        <v>3.57</v>
      </c>
    </row>
    <row r="115" spans="1:6">
      <c r="A115" s="156">
        <v>37773</v>
      </c>
      <c r="B115">
        <v>4.97</v>
      </c>
      <c r="E115" s="156">
        <v>37773</v>
      </c>
      <c r="F115">
        <v>3.33</v>
      </c>
    </row>
    <row r="116" spans="1:6">
      <c r="A116" s="156">
        <v>37803</v>
      </c>
      <c r="B116">
        <v>5.49</v>
      </c>
      <c r="E116" s="156">
        <v>37803</v>
      </c>
      <c r="F116">
        <v>3.98</v>
      </c>
    </row>
    <row r="117" spans="1:6">
      <c r="A117" s="156">
        <v>37834</v>
      </c>
      <c r="B117">
        <v>5.88</v>
      </c>
      <c r="E117" s="156">
        <v>37834</v>
      </c>
      <c r="F117">
        <v>4.45</v>
      </c>
    </row>
    <row r="118" spans="1:6">
      <c r="A118" s="156">
        <v>37865</v>
      </c>
      <c r="B118">
        <v>5.72</v>
      </c>
      <c r="E118" s="156">
        <v>37865</v>
      </c>
      <c r="F118">
        <v>4.2699999999999996</v>
      </c>
    </row>
    <row r="119" spans="1:6">
      <c r="A119" s="156">
        <v>37895</v>
      </c>
      <c r="B119">
        <v>5.7</v>
      </c>
      <c r="E119" s="156">
        <v>37895</v>
      </c>
      <c r="F119">
        <v>4.29</v>
      </c>
    </row>
    <row r="120" spans="1:6">
      <c r="A120" s="156">
        <v>37926</v>
      </c>
      <c r="B120">
        <v>5.65</v>
      </c>
      <c r="E120" s="156">
        <v>37926</v>
      </c>
      <c r="F120">
        <v>4.3</v>
      </c>
    </row>
    <row r="121" spans="1:6">
      <c r="A121" s="156">
        <v>37956</v>
      </c>
      <c r="B121">
        <v>5.62</v>
      </c>
      <c r="E121" s="156">
        <v>37956</v>
      </c>
      <c r="F121">
        <v>4.2699999999999996</v>
      </c>
    </row>
    <row r="122" spans="1:6">
      <c r="A122" s="156">
        <v>37987</v>
      </c>
      <c r="B122">
        <v>5.54</v>
      </c>
      <c r="C122" s="157">
        <f>AVERAGE(B122:B133)</f>
        <v>5.628333333333333</v>
      </c>
      <c r="D122" s="157">
        <f>AVERAGE(F122:F133)</f>
        <v>4.2741666666666669</v>
      </c>
      <c r="E122" s="156">
        <v>37987</v>
      </c>
      <c r="F122">
        <v>4.1500000000000004</v>
      </c>
    </row>
    <row r="123" spans="1:6">
      <c r="A123" s="156">
        <v>38018</v>
      </c>
      <c r="B123">
        <v>5.5</v>
      </c>
      <c r="E123" s="156">
        <v>38018</v>
      </c>
      <c r="F123">
        <v>4.08</v>
      </c>
    </row>
    <row r="124" spans="1:6">
      <c r="A124" s="156">
        <v>38047</v>
      </c>
      <c r="B124">
        <v>5.33</v>
      </c>
      <c r="E124" s="156">
        <v>38047</v>
      </c>
      <c r="F124">
        <v>3.83</v>
      </c>
    </row>
    <row r="125" spans="1:6">
      <c r="A125" s="156">
        <v>38078</v>
      </c>
      <c r="B125">
        <v>5.73</v>
      </c>
      <c r="E125" s="156">
        <v>38078</v>
      </c>
      <c r="F125">
        <v>4.3499999999999996</v>
      </c>
    </row>
    <row r="126" spans="1:6">
      <c r="A126" s="156">
        <v>38108</v>
      </c>
      <c r="B126">
        <v>6.04</v>
      </c>
      <c r="E126" s="156">
        <v>38108</v>
      </c>
      <c r="F126">
        <v>4.72</v>
      </c>
    </row>
    <row r="127" spans="1:6">
      <c r="A127" s="156">
        <v>38139</v>
      </c>
      <c r="B127">
        <v>6.01</v>
      </c>
      <c r="E127" s="156">
        <v>38139</v>
      </c>
      <c r="F127">
        <v>4.7300000000000004</v>
      </c>
    </row>
    <row r="128" spans="1:6">
      <c r="A128" s="156">
        <v>38169</v>
      </c>
      <c r="B128">
        <v>5.82</v>
      </c>
      <c r="E128" s="156">
        <v>38169</v>
      </c>
      <c r="F128">
        <v>4.5</v>
      </c>
    </row>
    <row r="129" spans="1:6">
      <c r="A129" s="156">
        <v>38200</v>
      </c>
      <c r="B129">
        <v>5.65</v>
      </c>
      <c r="E129" s="156">
        <v>38200</v>
      </c>
      <c r="F129">
        <v>4.28</v>
      </c>
    </row>
    <row r="130" spans="1:6">
      <c r="A130" s="156">
        <v>38231</v>
      </c>
      <c r="B130">
        <v>5.46</v>
      </c>
      <c r="E130" s="156">
        <v>38231</v>
      </c>
      <c r="F130">
        <v>4.13</v>
      </c>
    </row>
    <row r="131" spans="1:6">
      <c r="A131" s="156">
        <v>38261</v>
      </c>
      <c r="B131">
        <v>5.47</v>
      </c>
      <c r="E131" s="156">
        <v>38261</v>
      </c>
      <c r="F131">
        <v>4.0999999999999996</v>
      </c>
    </row>
    <row r="132" spans="1:6">
      <c r="A132" s="156">
        <v>38292</v>
      </c>
      <c r="B132">
        <v>5.52</v>
      </c>
      <c r="E132" s="156">
        <v>38292</v>
      </c>
      <c r="F132">
        <v>4.1900000000000004</v>
      </c>
    </row>
    <row r="133" spans="1:6">
      <c r="A133" s="156">
        <v>38322</v>
      </c>
      <c r="B133">
        <v>5.47</v>
      </c>
      <c r="E133" s="156">
        <v>38322</v>
      </c>
      <c r="F133">
        <v>4.2300000000000004</v>
      </c>
    </row>
    <row r="134" spans="1:6">
      <c r="A134" s="156">
        <v>38353</v>
      </c>
      <c r="B134">
        <v>5.36</v>
      </c>
      <c r="C134" s="157">
        <f>AVERAGE(B134:B145)</f>
        <v>5.2350000000000003</v>
      </c>
      <c r="D134" s="157">
        <f>AVERAGE(F134:F145)</f>
        <v>4.29</v>
      </c>
      <c r="E134" s="156">
        <v>38353</v>
      </c>
      <c r="F134">
        <v>4.22</v>
      </c>
    </row>
    <row r="135" spans="1:6">
      <c r="A135" s="156">
        <v>38384</v>
      </c>
      <c r="B135">
        <v>5.2</v>
      </c>
      <c r="E135" s="156">
        <v>38384</v>
      </c>
      <c r="F135">
        <v>4.17</v>
      </c>
    </row>
    <row r="136" spans="1:6">
      <c r="A136" s="156">
        <v>38412</v>
      </c>
      <c r="B136">
        <v>5.4</v>
      </c>
      <c r="E136" s="156">
        <v>38412</v>
      </c>
      <c r="F136">
        <v>4.5</v>
      </c>
    </row>
    <row r="137" spans="1:6">
      <c r="A137" s="156">
        <v>38443</v>
      </c>
      <c r="B137">
        <v>5.33</v>
      </c>
      <c r="E137" s="156">
        <v>38443</v>
      </c>
      <c r="F137">
        <v>4.34</v>
      </c>
    </row>
    <row r="138" spans="1:6">
      <c r="A138" s="156">
        <v>38473</v>
      </c>
      <c r="B138">
        <v>5.15</v>
      </c>
      <c r="E138" s="156">
        <v>38473</v>
      </c>
      <c r="F138">
        <v>4.1399999999999997</v>
      </c>
    </row>
    <row r="139" spans="1:6">
      <c r="A139" s="156">
        <v>38504</v>
      </c>
      <c r="B139">
        <v>4.96</v>
      </c>
      <c r="E139" s="156">
        <v>38504</v>
      </c>
      <c r="F139">
        <v>4</v>
      </c>
    </row>
    <row r="140" spans="1:6">
      <c r="A140" s="156">
        <v>38534</v>
      </c>
      <c r="B140">
        <v>5.0599999999999996</v>
      </c>
      <c r="E140" s="156">
        <v>38534</v>
      </c>
      <c r="F140">
        <v>4.18</v>
      </c>
    </row>
    <row r="141" spans="1:6">
      <c r="A141" s="156">
        <v>38565</v>
      </c>
      <c r="B141">
        <v>5.09</v>
      </c>
      <c r="E141" s="156">
        <v>38565</v>
      </c>
      <c r="F141">
        <v>4.26</v>
      </c>
    </row>
    <row r="142" spans="1:6">
      <c r="A142" s="156">
        <v>38596</v>
      </c>
      <c r="B142">
        <v>5.13</v>
      </c>
      <c r="E142" s="156">
        <v>38596</v>
      </c>
      <c r="F142">
        <v>4.2</v>
      </c>
    </row>
    <row r="143" spans="1:6">
      <c r="A143" s="156">
        <v>38626</v>
      </c>
      <c r="B143">
        <v>5.35</v>
      </c>
      <c r="E143" s="156">
        <v>38626</v>
      </c>
      <c r="F143">
        <v>4.46</v>
      </c>
    </row>
    <row r="144" spans="1:6">
      <c r="A144" s="156">
        <v>38657</v>
      </c>
      <c r="B144">
        <v>5.42</v>
      </c>
      <c r="E144" s="156">
        <v>38657</v>
      </c>
      <c r="F144">
        <v>4.54</v>
      </c>
    </row>
    <row r="145" spans="1:6">
      <c r="A145" s="156">
        <v>38687</v>
      </c>
      <c r="B145">
        <v>5.37</v>
      </c>
      <c r="E145" s="156">
        <v>38687</v>
      </c>
      <c r="F145">
        <v>4.47</v>
      </c>
    </row>
    <row r="146" spans="1:6">
      <c r="A146" s="156">
        <v>38718</v>
      </c>
      <c r="B146">
        <v>5.29</v>
      </c>
      <c r="C146" s="157">
        <f>AVERAGE(B146:B157)</f>
        <v>5.5874999999999995</v>
      </c>
      <c r="D146" s="157">
        <f>AVERAGE(F146:F157)</f>
        <v>4.791666666666667</v>
      </c>
      <c r="E146" s="156">
        <v>38718</v>
      </c>
      <c r="F146">
        <v>4.42</v>
      </c>
    </row>
    <row r="147" spans="1:6">
      <c r="A147" s="156">
        <v>38749</v>
      </c>
      <c r="B147">
        <v>5.35</v>
      </c>
      <c r="E147" s="156">
        <v>38749</v>
      </c>
      <c r="F147">
        <v>4.57</v>
      </c>
    </row>
    <row r="148" spans="1:6">
      <c r="A148" s="156">
        <v>38777</v>
      </c>
      <c r="B148">
        <v>5.53</v>
      </c>
      <c r="E148" s="156">
        <v>38777</v>
      </c>
      <c r="F148">
        <v>4.72</v>
      </c>
    </row>
    <row r="149" spans="1:6">
      <c r="A149" s="156">
        <v>38808</v>
      </c>
      <c r="B149">
        <v>5.84</v>
      </c>
      <c r="E149" s="156">
        <v>38808</v>
      </c>
      <c r="F149">
        <v>4.99</v>
      </c>
    </row>
    <row r="150" spans="1:6">
      <c r="A150" s="156">
        <v>38838</v>
      </c>
      <c r="B150">
        <v>5.95</v>
      </c>
      <c r="E150" s="156">
        <v>38838</v>
      </c>
      <c r="F150">
        <v>5.1100000000000003</v>
      </c>
    </row>
    <row r="151" spans="1:6">
      <c r="A151" s="156">
        <v>38869</v>
      </c>
      <c r="B151">
        <v>5.89</v>
      </c>
      <c r="E151" s="156">
        <v>38869</v>
      </c>
      <c r="F151">
        <v>5.1100000000000003</v>
      </c>
    </row>
    <row r="152" spans="1:6">
      <c r="A152" s="156">
        <v>38899</v>
      </c>
      <c r="B152">
        <v>5.85</v>
      </c>
      <c r="E152" s="156">
        <v>38899</v>
      </c>
      <c r="F152">
        <v>5.09</v>
      </c>
    </row>
    <row r="153" spans="1:6">
      <c r="A153" s="156">
        <v>38930</v>
      </c>
      <c r="B153">
        <v>5.68</v>
      </c>
      <c r="E153" s="156">
        <v>38930</v>
      </c>
      <c r="F153">
        <v>4.88</v>
      </c>
    </row>
    <row r="154" spans="1:6">
      <c r="A154" s="156">
        <v>38961</v>
      </c>
      <c r="B154">
        <v>5.51</v>
      </c>
      <c r="E154" s="156">
        <v>38961</v>
      </c>
      <c r="F154">
        <v>4.72</v>
      </c>
    </row>
    <row r="155" spans="1:6">
      <c r="A155" s="156">
        <v>38991</v>
      </c>
      <c r="B155">
        <v>5.51</v>
      </c>
      <c r="E155" s="156">
        <v>38991</v>
      </c>
      <c r="F155">
        <v>4.7300000000000004</v>
      </c>
    </row>
    <row r="156" spans="1:6">
      <c r="A156" s="156">
        <v>39022</v>
      </c>
      <c r="B156">
        <v>5.33</v>
      </c>
      <c r="E156" s="156">
        <v>39022</v>
      </c>
      <c r="F156">
        <v>4.5999999999999996</v>
      </c>
    </row>
    <row r="157" spans="1:6">
      <c r="A157" s="156">
        <v>39052</v>
      </c>
      <c r="B157">
        <v>5.32</v>
      </c>
      <c r="E157" s="156">
        <v>39052</v>
      </c>
      <c r="F157">
        <v>4.5599999999999996</v>
      </c>
    </row>
    <row r="158" spans="1:6">
      <c r="A158" s="156">
        <v>39083</v>
      </c>
      <c r="B158">
        <v>5.4</v>
      </c>
      <c r="C158" s="157">
        <f>AVERAGE(B158:B169)</f>
        <v>5.5558333333333323</v>
      </c>
      <c r="D158" s="157">
        <f>AVERAGE(F158:F169)</f>
        <v>4.6291666666666664</v>
      </c>
      <c r="E158" s="156">
        <v>39083</v>
      </c>
      <c r="F158">
        <v>4.76</v>
      </c>
    </row>
    <row r="159" spans="1:6">
      <c r="A159" s="156">
        <v>39114</v>
      </c>
      <c r="B159">
        <v>5.39</v>
      </c>
      <c r="E159" s="156">
        <v>39114</v>
      </c>
      <c r="F159">
        <v>4.72</v>
      </c>
    </row>
    <row r="160" spans="1:6">
      <c r="A160" s="156">
        <v>39142</v>
      </c>
      <c r="B160">
        <v>5.3</v>
      </c>
      <c r="E160" s="156">
        <v>39142</v>
      </c>
      <c r="F160">
        <v>4.5599999999999996</v>
      </c>
    </row>
    <row r="161" spans="1:6">
      <c r="A161" s="156">
        <v>39173</v>
      </c>
      <c r="B161">
        <v>5.47</v>
      </c>
      <c r="E161" s="156">
        <v>39173</v>
      </c>
      <c r="F161">
        <v>4.6900000000000004</v>
      </c>
    </row>
    <row r="162" spans="1:6">
      <c r="A162" s="156">
        <v>39203</v>
      </c>
      <c r="B162">
        <v>5.47</v>
      </c>
      <c r="E162" s="156">
        <v>39203</v>
      </c>
      <c r="F162">
        <v>4.75</v>
      </c>
    </row>
    <row r="163" spans="1:6">
      <c r="A163" s="156">
        <v>39234</v>
      </c>
      <c r="B163">
        <v>5.79</v>
      </c>
      <c r="E163" s="156">
        <v>39234</v>
      </c>
      <c r="F163">
        <v>5.0999999999999996</v>
      </c>
    </row>
    <row r="164" spans="1:6">
      <c r="A164" s="156">
        <v>39264</v>
      </c>
      <c r="B164">
        <v>5.73</v>
      </c>
      <c r="E164" s="156">
        <v>39264</v>
      </c>
      <c r="F164">
        <v>5</v>
      </c>
    </row>
    <row r="165" spans="1:6">
      <c r="A165" s="156">
        <v>39295</v>
      </c>
      <c r="B165">
        <v>5.79</v>
      </c>
      <c r="E165" s="156">
        <v>39295</v>
      </c>
      <c r="F165">
        <v>4.67</v>
      </c>
    </row>
    <row r="166" spans="1:6">
      <c r="A166" s="156">
        <v>39326</v>
      </c>
      <c r="B166">
        <v>5.74</v>
      </c>
      <c r="E166" s="156">
        <v>39326</v>
      </c>
      <c r="F166">
        <v>4.5199999999999996</v>
      </c>
    </row>
    <row r="167" spans="1:6">
      <c r="A167" s="156">
        <v>39356</v>
      </c>
      <c r="B167">
        <v>5.66</v>
      </c>
      <c r="E167" s="156">
        <v>39356</v>
      </c>
      <c r="F167">
        <v>4.53</v>
      </c>
    </row>
    <row r="168" spans="1:6">
      <c r="A168" s="156">
        <v>39387</v>
      </c>
      <c r="B168">
        <v>5.44</v>
      </c>
      <c r="E168" s="156">
        <v>39387</v>
      </c>
      <c r="F168">
        <v>4.1500000000000004</v>
      </c>
    </row>
    <row r="169" spans="1:6">
      <c r="A169" s="156">
        <v>39417</v>
      </c>
      <c r="B169">
        <v>5.49</v>
      </c>
      <c r="E169" s="156">
        <v>39417</v>
      </c>
      <c r="F169">
        <v>4.0999999999999996</v>
      </c>
    </row>
    <row r="170" spans="1:6">
      <c r="A170" s="156">
        <v>39448</v>
      </c>
      <c r="B170">
        <v>5.33</v>
      </c>
      <c r="C170" s="157">
        <f>AVERAGE(B170:B181)</f>
        <v>5.6316666666666668</v>
      </c>
      <c r="D170" s="157">
        <f>AVERAGE(F170:F181)</f>
        <v>3.6666666666666665</v>
      </c>
      <c r="E170" s="156">
        <v>39448</v>
      </c>
      <c r="F170">
        <v>3.74</v>
      </c>
    </row>
    <row r="171" spans="1:6">
      <c r="A171" s="156">
        <v>39479</v>
      </c>
      <c r="B171">
        <v>5.53</v>
      </c>
      <c r="E171" s="156">
        <v>39479</v>
      </c>
      <c r="F171">
        <v>3.74</v>
      </c>
    </row>
    <row r="172" spans="1:6">
      <c r="A172" s="156">
        <v>39508</v>
      </c>
      <c r="B172">
        <v>5.51</v>
      </c>
      <c r="E172" s="156">
        <v>39508</v>
      </c>
      <c r="F172">
        <v>3.51</v>
      </c>
    </row>
    <row r="173" spans="1:6">
      <c r="A173" s="156">
        <v>39539</v>
      </c>
      <c r="B173">
        <v>5.55</v>
      </c>
      <c r="E173" s="156">
        <v>39539</v>
      </c>
      <c r="F173">
        <v>3.68</v>
      </c>
    </row>
    <row r="174" spans="1:6">
      <c r="A174" s="156">
        <v>39569</v>
      </c>
      <c r="B174">
        <v>5.57</v>
      </c>
      <c r="E174" s="156">
        <v>39569</v>
      </c>
      <c r="F174">
        <v>3.88</v>
      </c>
    </row>
    <row r="175" spans="1:6">
      <c r="A175" s="156">
        <v>39600</v>
      </c>
      <c r="B175">
        <v>5.68</v>
      </c>
      <c r="E175" s="156">
        <v>39600</v>
      </c>
      <c r="F175">
        <v>4.0999999999999996</v>
      </c>
    </row>
    <row r="176" spans="1:6">
      <c r="A176" s="156">
        <v>39630</v>
      </c>
      <c r="B176">
        <v>5.67</v>
      </c>
      <c r="E176" s="156">
        <v>39630</v>
      </c>
      <c r="F176">
        <v>4.01</v>
      </c>
    </row>
    <row r="177" spans="1:6">
      <c r="A177" s="156">
        <v>39661</v>
      </c>
      <c r="B177">
        <v>5.64</v>
      </c>
      <c r="E177" s="156">
        <v>39661</v>
      </c>
      <c r="F177">
        <v>3.89</v>
      </c>
    </row>
    <row r="178" spans="1:6">
      <c r="A178" s="156">
        <v>39692</v>
      </c>
      <c r="B178">
        <v>5.65</v>
      </c>
      <c r="E178" s="156">
        <v>39692</v>
      </c>
      <c r="F178">
        <v>3.69</v>
      </c>
    </row>
    <row r="179" spans="1:6">
      <c r="A179" s="156">
        <v>39722</v>
      </c>
      <c r="B179">
        <v>6.28</v>
      </c>
      <c r="E179" s="156">
        <v>39722</v>
      </c>
      <c r="F179">
        <v>3.81</v>
      </c>
    </row>
    <row r="180" spans="1:6">
      <c r="A180" s="156">
        <v>39753</v>
      </c>
      <c r="B180">
        <v>6.12</v>
      </c>
      <c r="E180" s="156">
        <v>39753</v>
      </c>
      <c r="F180">
        <v>3.53</v>
      </c>
    </row>
    <row r="181" spans="1:6">
      <c r="A181" s="156">
        <v>39783</v>
      </c>
      <c r="B181">
        <v>5.05</v>
      </c>
      <c r="E181" s="156">
        <v>39783</v>
      </c>
      <c r="F181">
        <v>2.42</v>
      </c>
    </row>
    <row r="182" spans="1:6">
      <c r="A182" s="156">
        <v>39814</v>
      </c>
      <c r="B182">
        <v>5.05</v>
      </c>
      <c r="C182" s="157">
        <f>AVERAGE(B182:B193)</f>
        <v>5.3133333333333326</v>
      </c>
      <c r="D182" s="157">
        <f>AVERAGE(F182:F193)</f>
        <v>3.2566666666666664</v>
      </c>
      <c r="E182" s="156">
        <v>39814</v>
      </c>
      <c r="F182">
        <v>2.52</v>
      </c>
    </row>
    <row r="183" spans="1:6">
      <c r="A183" s="156">
        <v>39845</v>
      </c>
      <c r="B183">
        <v>5.27</v>
      </c>
      <c r="E183" s="156">
        <v>39845</v>
      </c>
      <c r="F183">
        <v>2.87</v>
      </c>
    </row>
    <row r="184" spans="1:6">
      <c r="A184" s="156">
        <v>39873</v>
      </c>
      <c r="B184">
        <v>5.5</v>
      </c>
      <c r="E184" s="156">
        <v>39873</v>
      </c>
      <c r="F184">
        <v>2.82</v>
      </c>
    </row>
    <row r="185" spans="1:6">
      <c r="A185" s="156">
        <v>39904</v>
      </c>
      <c r="B185">
        <v>5.39</v>
      </c>
      <c r="E185" s="156">
        <v>39904</v>
      </c>
      <c r="F185">
        <v>2.93</v>
      </c>
    </row>
    <row r="186" spans="1:6">
      <c r="A186" s="156">
        <v>39934</v>
      </c>
      <c r="B186">
        <v>5.54</v>
      </c>
      <c r="E186" s="156">
        <v>39934</v>
      </c>
      <c r="F186">
        <v>3.29</v>
      </c>
    </row>
    <row r="187" spans="1:6">
      <c r="A187" s="156">
        <v>39965</v>
      </c>
      <c r="B187">
        <v>5.61</v>
      </c>
      <c r="E187" s="156">
        <v>39965</v>
      </c>
      <c r="F187">
        <v>3.72</v>
      </c>
    </row>
    <row r="188" spans="1:6">
      <c r="A188" s="156">
        <v>39995</v>
      </c>
      <c r="B188">
        <v>5.41</v>
      </c>
      <c r="E188" s="156">
        <v>39995</v>
      </c>
      <c r="F188">
        <v>3.56</v>
      </c>
    </row>
    <row r="189" spans="1:6">
      <c r="A189" s="156">
        <v>40026</v>
      </c>
      <c r="B189">
        <v>5.26</v>
      </c>
      <c r="E189" s="156">
        <v>40026</v>
      </c>
      <c r="F189">
        <v>3.59</v>
      </c>
    </row>
    <row r="190" spans="1:6">
      <c r="A190" s="156">
        <v>40057</v>
      </c>
      <c r="B190">
        <v>5.13</v>
      </c>
      <c r="E190" s="156">
        <v>40057</v>
      </c>
      <c r="F190">
        <v>3.4</v>
      </c>
    </row>
    <row r="191" spans="1:6">
      <c r="A191" s="156">
        <v>40087</v>
      </c>
      <c r="B191">
        <v>5.15</v>
      </c>
      <c r="E191" s="156">
        <v>40087</v>
      </c>
      <c r="F191">
        <v>3.39</v>
      </c>
    </row>
    <row r="192" spans="1:6">
      <c r="A192" s="156">
        <v>40118</v>
      </c>
      <c r="B192">
        <v>5.19</v>
      </c>
      <c r="E192" s="156">
        <v>40118</v>
      </c>
      <c r="F192">
        <v>3.4</v>
      </c>
    </row>
    <row r="193" spans="1:6">
      <c r="A193" s="156">
        <v>40148</v>
      </c>
      <c r="B193">
        <v>5.26</v>
      </c>
      <c r="E193" s="156">
        <v>40148</v>
      </c>
      <c r="F193">
        <v>3.59</v>
      </c>
    </row>
    <row r="194" spans="1:6">
      <c r="A194" s="156">
        <v>40179</v>
      </c>
      <c r="B194">
        <v>5.26</v>
      </c>
      <c r="C194" s="157">
        <f>AVERAGE(B194:B205)</f>
        <v>4.9433333333333325</v>
      </c>
      <c r="D194" s="157">
        <f>AVERAGE(F194:F205)</f>
        <v>3.2141666666666668</v>
      </c>
      <c r="E194" s="156">
        <v>40179</v>
      </c>
      <c r="F194">
        <v>3.73</v>
      </c>
    </row>
    <row r="195" spans="1:6">
      <c r="A195" s="156">
        <v>40210</v>
      </c>
      <c r="B195">
        <v>5.35</v>
      </c>
      <c r="E195" s="156">
        <v>40210</v>
      </c>
      <c r="F195">
        <v>3.69</v>
      </c>
    </row>
    <row r="196" spans="1:6">
      <c r="A196" s="156">
        <v>40238</v>
      </c>
      <c r="B196">
        <v>5.27</v>
      </c>
      <c r="E196" s="156">
        <v>40238</v>
      </c>
      <c r="F196">
        <v>3.73</v>
      </c>
    </row>
    <row r="197" spans="1:6">
      <c r="A197" s="156">
        <v>40269</v>
      </c>
      <c r="B197">
        <v>5.29</v>
      </c>
      <c r="E197" s="156">
        <v>40269</v>
      </c>
      <c r="F197">
        <v>3.85</v>
      </c>
    </row>
    <row r="198" spans="1:6">
      <c r="A198" s="156">
        <v>40299</v>
      </c>
      <c r="B198">
        <v>4.96</v>
      </c>
      <c r="E198" s="156">
        <v>40299</v>
      </c>
      <c r="F198">
        <v>3.42</v>
      </c>
    </row>
    <row r="199" spans="1:6">
      <c r="A199" s="156">
        <v>40330</v>
      </c>
      <c r="B199">
        <v>4.88</v>
      </c>
      <c r="E199" s="156">
        <v>40330</v>
      </c>
      <c r="F199">
        <v>3.2</v>
      </c>
    </row>
    <row r="200" spans="1:6">
      <c r="A200" s="156">
        <v>40360</v>
      </c>
      <c r="B200">
        <v>4.72</v>
      </c>
      <c r="E200" s="156">
        <v>40360</v>
      </c>
      <c r="F200">
        <v>3.01</v>
      </c>
    </row>
    <row r="201" spans="1:6">
      <c r="A201" s="156">
        <v>40391</v>
      </c>
      <c r="B201">
        <v>4.49</v>
      </c>
      <c r="E201" s="156">
        <v>40391</v>
      </c>
      <c r="F201">
        <v>2.7</v>
      </c>
    </row>
    <row r="202" spans="1:6">
      <c r="A202" s="156">
        <v>40422</v>
      </c>
      <c r="B202">
        <v>4.53</v>
      </c>
      <c r="E202" s="156">
        <v>40422</v>
      </c>
      <c r="F202">
        <v>2.65</v>
      </c>
    </row>
    <row r="203" spans="1:6">
      <c r="A203" s="156">
        <v>40452</v>
      </c>
      <c r="B203">
        <v>4.68</v>
      </c>
      <c r="E203" s="156">
        <v>40452</v>
      </c>
      <c r="F203">
        <v>2.54</v>
      </c>
    </row>
    <row r="204" spans="1:6">
      <c r="A204" s="156">
        <v>40483</v>
      </c>
      <c r="B204">
        <v>4.87</v>
      </c>
      <c r="E204" s="156">
        <v>40483</v>
      </c>
      <c r="F204">
        <v>2.76</v>
      </c>
    </row>
    <row r="205" spans="1:6">
      <c r="A205" s="156">
        <v>40513</v>
      </c>
      <c r="B205">
        <v>5.0199999999999996</v>
      </c>
      <c r="E205" s="156">
        <v>40513</v>
      </c>
      <c r="F205">
        <v>3.29</v>
      </c>
    </row>
    <row r="206" spans="1:6">
      <c r="A206" s="156">
        <v>40544</v>
      </c>
      <c r="B206">
        <v>5.04</v>
      </c>
      <c r="C206" s="157">
        <f>AVERAGE(B206:B217)</f>
        <v>4.6391666666666662</v>
      </c>
      <c r="D206" s="157">
        <f>AVERAGE(F206:F217)</f>
        <v>2.7858333333333327</v>
      </c>
      <c r="E206" s="156">
        <v>40544</v>
      </c>
      <c r="F206">
        <v>3.39</v>
      </c>
    </row>
    <row r="207" spans="1:6">
      <c r="A207" s="156">
        <v>40575</v>
      </c>
      <c r="B207">
        <v>5.22</v>
      </c>
      <c r="E207" s="156">
        <v>40575</v>
      </c>
      <c r="F207">
        <v>3.58</v>
      </c>
    </row>
    <row r="208" spans="1:6">
      <c r="A208" s="156">
        <v>40603</v>
      </c>
      <c r="B208">
        <v>5.13</v>
      </c>
      <c r="E208" s="156">
        <v>40603</v>
      </c>
      <c r="F208">
        <v>3.41</v>
      </c>
    </row>
    <row r="209" spans="1:6">
      <c r="A209" s="156">
        <v>40634</v>
      </c>
      <c r="B209">
        <v>5.16</v>
      </c>
      <c r="E209" s="156">
        <v>40634</v>
      </c>
      <c r="F209">
        <v>3.46</v>
      </c>
    </row>
    <row r="210" spans="1:6">
      <c r="A210" s="156">
        <v>40664</v>
      </c>
      <c r="B210">
        <v>4.96</v>
      </c>
      <c r="E210" s="156">
        <v>40664</v>
      </c>
      <c r="F210">
        <v>3.17</v>
      </c>
    </row>
    <row r="211" spans="1:6">
      <c r="A211" s="156">
        <v>40695</v>
      </c>
      <c r="B211">
        <v>4.99</v>
      </c>
      <c r="E211" s="156">
        <v>40695</v>
      </c>
      <c r="F211">
        <v>3</v>
      </c>
    </row>
    <row r="212" spans="1:6">
      <c r="A212" s="156">
        <v>40725</v>
      </c>
      <c r="B212">
        <v>4.93</v>
      </c>
      <c r="E212" s="156">
        <v>40725</v>
      </c>
      <c r="F212">
        <v>3</v>
      </c>
    </row>
    <row r="213" spans="1:6">
      <c r="A213" s="156">
        <v>40756</v>
      </c>
      <c r="B213">
        <v>4.37</v>
      </c>
      <c r="E213" s="156">
        <v>40756</v>
      </c>
      <c r="F213">
        <v>2.2999999999999998</v>
      </c>
    </row>
    <row r="214" spans="1:6">
      <c r="A214" s="156">
        <v>40787</v>
      </c>
      <c r="B214">
        <v>4.09</v>
      </c>
      <c r="E214" s="156">
        <v>40787</v>
      </c>
      <c r="F214">
        <v>1.98</v>
      </c>
    </row>
    <row r="215" spans="1:6">
      <c r="A215" s="156">
        <v>40817</v>
      </c>
      <c r="B215">
        <v>3.98</v>
      </c>
      <c r="E215" s="156">
        <v>40817</v>
      </c>
      <c r="F215">
        <v>2.15</v>
      </c>
    </row>
    <row r="216" spans="1:6">
      <c r="A216" s="156">
        <v>40848</v>
      </c>
      <c r="B216">
        <v>3.87</v>
      </c>
      <c r="E216" s="156">
        <v>40848</v>
      </c>
      <c r="F216">
        <v>2.0099999999999998</v>
      </c>
    </row>
    <row r="217" spans="1:6">
      <c r="A217" s="156">
        <v>40878</v>
      </c>
      <c r="B217">
        <v>3.93</v>
      </c>
      <c r="E217" s="156">
        <v>40878</v>
      </c>
      <c r="F217">
        <v>1.98</v>
      </c>
    </row>
    <row r="218" spans="1:6">
      <c r="A218" s="156">
        <v>40909</v>
      </c>
      <c r="B218">
        <v>3.85</v>
      </c>
      <c r="C218" s="157">
        <f>AVERAGE(B218:B229)</f>
        <v>3.6733333333333333</v>
      </c>
      <c r="D218" s="157">
        <f>AVERAGE(F218:F229)</f>
        <v>1.8025</v>
      </c>
      <c r="E218" s="156">
        <v>40909</v>
      </c>
      <c r="F218">
        <v>1.97</v>
      </c>
    </row>
    <row r="219" spans="1:6">
      <c r="A219" s="156">
        <v>40940</v>
      </c>
      <c r="B219">
        <v>3.85</v>
      </c>
      <c r="E219" s="156">
        <v>40940</v>
      </c>
      <c r="F219">
        <v>1.97</v>
      </c>
    </row>
    <row r="220" spans="1:6">
      <c r="A220" s="156">
        <v>40969</v>
      </c>
      <c r="B220">
        <v>3.99</v>
      </c>
      <c r="E220" s="156">
        <v>40969</v>
      </c>
      <c r="F220">
        <v>2.17</v>
      </c>
    </row>
    <row r="221" spans="1:6">
      <c r="A221" s="156">
        <v>41000</v>
      </c>
      <c r="B221">
        <v>3.96</v>
      </c>
      <c r="E221" s="156">
        <v>41000</v>
      </c>
      <c r="F221">
        <v>2.0499999999999998</v>
      </c>
    </row>
    <row r="222" spans="1:6">
      <c r="A222" s="156">
        <v>41030</v>
      </c>
      <c r="B222">
        <v>3.8</v>
      </c>
      <c r="E222" s="156">
        <v>41030</v>
      </c>
      <c r="F222">
        <v>1.8</v>
      </c>
    </row>
    <row r="223" spans="1:6">
      <c r="A223" s="156">
        <v>41061</v>
      </c>
      <c r="B223">
        <v>3.64</v>
      </c>
      <c r="E223" s="156">
        <v>41061</v>
      </c>
      <c r="F223">
        <v>1.62</v>
      </c>
    </row>
    <row r="224" spans="1:6">
      <c r="A224" s="156">
        <v>41091</v>
      </c>
      <c r="B224">
        <v>3.4</v>
      </c>
      <c r="E224" s="156">
        <v>41091</v>
      </c>
      <c r="F224">
        <v>1.53</v>
      </c>
    </row>
    <row r="225" spans="1:6">
      <c r="A225" s="156">
        <v>41122</v>
      </c>
      <c r="B225">
        <v>3.48</v>
      </c>
      <c r="E225" s="156">
        <v>41122</v>
      </c>
      <c r="F225">
        <v>1.68</v>
      </c>
    </row>
    <row r="226" spans="1:6">
      <c r="A226" s="156">
        <v>41153</v>
      </c>
      <c r="B226">
        <v>3.49</v>
      </c>
      <c r="E226" s="156">
        <v>41153</v>
      </c>
      <c r="F226">
        <v>1.72</v>
      </c>
    </row>
    <row r="227" spans="1:6">
      <c r="A227" s="156">
        <v>41183</v>
      </c>
      <c r="B227">
        <v>3.47</v>
      </c>
      <c r="E227" s="156">
        <v>41183</v>
      </c>
      <c r="F227">
        <v>1.75</v>
      </c>
    </row>
    <row r="228" spans="1:6">
      <c r="A228" s="156">
        <v>41214</v>
      </c>
      <c r="B228">
        <v>3.5</v>
      </c>
      <c r="E228" s="156">
        <v>41214</v>
      </c>
      <c r="F228">
        <v>1.65</v>
      </c>
    </row>
    <row r="229" spans="1:6">
      <c r="A229" s="156">
        <v>41244</v>
      </c>
      <c r="B229">
        <v>3.65</v>
      </c>
      <c r="E229" s="156">
        <v>41244</v>
      </c>
      <c r="F229">
        <v>1.72</v>
      </c>
    </row>
    <row r="230" spans="1:6">
      <c r="A230" s="156">
        <v>41275</v>
      </c>
      <c r="B230">
        <v>3.8</v>
      </c>
      <c r="C230" s="157">
        <f>AVERAGE(B230:B241)</f>
        <v>4.2350000000000003</v>
      </c>
      <c r="D230" s="157">
        <f>AVERAGE(F230:F241)</f>
        <v>2.3508333333333331</v>
      </c>
      <c r="E230" s="156">
        <v>41275</v>
      </c>
      <c r="F230">
        <v>1.91</v>
      </c>
    </row>
    <row r="231" spans="1:6">
      <c r="A231" s="156">
        <v>41306</v>
      </c>
      <c r="B231">
        <v>3.9</v>
      </c>
      <c r="E231" s="156">
        <v>41306</v>
      </c>
      <c r="F231">
        <v>1.98</v>
      </c>
    </row>
    <row r="232" spans="1:6">
      <c r="A232" s="156">
        <v>41334</v>
      </c>
      <c r="B232">
        <v>3.93</v>
      </c>
      <c r="E232" s="156">
        <v>41334</v>
      </c>
      <c r="F232">
        <v>1.96</v>
      </c>
    </row>
    <row r="233" spans="1:6">
      <c r="A233" s="156">
        <v>41365</v>
      </c>
      <c r="B233">
        <v>3.73</v>
      </c>
      <c r="E233" s="156">
        <v>41365</v>
      </c>
      <c r="F233">
        <v>1.76</v>
      </c>
    </row>
    <row r="234" spans="1:6">
      <c r="A234" s="156">
        <v>41395</v>
      </c>
      <c r="B234">
        <v>3.89</v>
      </c>
      <c r="E234" s="156">
        <v>41395</v>
      </c>
      <c r="F234">
        <v>1.93</v>
      </c>
    </row>
    <row r="235" spans="1:6">
      <c r="A235" s="156">
        <v>41426</v>
      </c>
      <c r="B235">
        <v>4.2699999999999996</v>
      </c>
      <c r="E235" s="156">
        <v>41426</v>
      </c>
      <c r="F235">
        <v>2.2999999999999998</v>
      </c>
    </row>
    <row r="236" spans="1:6">
      <c r="A236" s="156">
        <v>41456</v>
      </c>
      <c r="B236">
        <v>4.34</v>
      </c>
      <c r="E236" s="156">
        <v>41456</v>
      </c>
      <c r="F236">
        <v>2.58</v>
      </c>
    </row>
    <row r="237" spans="1:6">
      <c r="A237" s="156">
        <v>41487</v>
      </c>
      <c r="B237">
        <v>4.54</v>
      </c>
      <c r="E237" s="156">
        <v>41487</v>
      </c>
      <c r="F237">
        <v>2.74</v>
      </c>
    </row>
    <row r="238" spans="1:6">
      <c r="A238" s="156">
        <v>41518</v>
      </c>
      <c r="B238">
        <v>4.6399999999999997</v>
      </c>
      <c r="E238" s="156">
        <v>41518</v>
      </c>
      <c r="F238">
        <v>2.81</v>
      </c>
    </row>
    <row r="239" spans="1:6">
      <c r="A239" s="156">
        <v>41548</v>
      </c>
      <c r="B239">
        <v>4.53</v>
      </c>
      <c r="E239" s="156">
        <v>41548</v>
      </c>
      <c r="F239">
        <v>2.62</v>
      </c>
    </row>
    <row r="240" spans="1:6">
      <c r="A240" s="156">
        <v>41579</v>
      </c>
      <c r="B240">
        <v>4.63</v>
      </c>
      <c r="E240" s="156">
        <v>41579</v>
      </c>
      <c r="F240">
        <v>2.72</v>
      </c>
    </row>
    <row r="241" spans="1:6">
      <c r="A241" s="156">
        <v>41609</v>
      </c>
      <c r="B241">
        <v>4.62</v>
      </c>
      <c r="E241" s="156">
        <v>41609</v>
      </c>
      <c r="F241">
        <v>2.9</v>
      </c>
    </row>
    <row r="242" spans="1:6">
      <c r="A242" s="156">
        <v>41640</v>
      </c>
      <c r="B242">
        <v>4.49</v>
      </c>
      <c r="C242" s="157">
        <f>AVERAGE(B242:B253)</f>
        <v>4.1625000000000005</v>
      </c>
      <c r="D242" s="157">
        <f>AVERAGE(F242:F253)</f>
        <v>2.5408333333333335</v>
      </c>
      <c r="E242" s="156">
        <v>41640</v>
      </c>
      <c r="F242">
        <v>2.86</v>
      </c>
    </row>
    <row r="243" spans="1:6">
      <c r="A243" s="156">
        <v>41671</v>
      </c>
      <c r="B243">
        <v>4.45</v>
      </c>
      <c r="E243" s="156">
        <v>41671</v>
      </c>
      <c r="F243">
        <v>2.71</v>
      </c>
    </row>
    <row r="244" spans="1:6">
      <c r="A244" s="156">
        <v>41699</v>
      </c>
      <c r="B244">
        <v>4.38</v>
      </c>
      <c r="E244" s="156">
        <v>41699</v>
      </c>
      <c r="F244">
        <v>2.72</v>
      </c>
    </row>
    <row r="245" spans="1:6">
      <c r="A245" s="156">
        <v>41730</v>
      </c>
      <c r="B245">
        <v>4.24</v>
      </c>
      <c r="E245" s="156">
        <v>41730</v>
      </c>
      <c r="F245">
        <v>2.71</v>
      </c>
    </row>
    <row r="246" spans="1:6">
      <c r="A246" s="156">
        <v>41760</v>
      </c>
      <c r="B246">
        <v>4.16</v>
      </c>
      <c r="E246" s="156">
        <v>41760</v>
      </c>
      <c r="F246">
        <v>2.56</v>
      </c>
    </row>
    <row r="247" spans="1:6">
      <c r="A247" s="156">
        <v>41791</v>
      </c>
      <c r="B247">
        <v>4.25</v>
      </c>
      <c r="E247" s="156">
        <v>41791</v>
      </c>
      <c r="F247">
        <v>2.6</v>
      </c>
    </row>
    <row r="248" spans="1:6">
      <c r="A248" s="156">
        <v>41821</v>
      </c>
      <c r="B248">
        <v>4.16</v>
      </c>
      <c r="E248" s="156">
        <v>41821</v>
      </c>
      <c r="F248">
        <v>2.54</v>
      </c>
    </row>
    <row r="249" spans="1:6">
      <c r="A249" s="156">
        <v>41852</v>
      </c>
      <c r="B249">
        <v>4.08</v>
      </c>
      <c r="E249" s="156">
        <v>41852</v>
      </c>
      <c r="F249">
        <v>2.42</v>
      </c>
    </row>
    <row r="250" spans="1:6">
      <c r="A250" s="156">
        <v>41883</v>
      </c>
      <c r="B250">
        <v>4.1100000000000003</v>
      </c>
      <c r="E250" s="156">
        <v>41883</v>
      </c>
      <c r="F250">
        <v>2.5299999999999998</v>
      </c>
    </row>
    <row r="251" spans="1:6">
      <c r="A251" s="156">
        <v>41913</v>
      </c>
      <c r="B251">
        <v>3.92</v>
      </c>
      <c r="E251" s="156">
        <v>41913</v>
      </c>
      <c r="F251">
        <v>2.2999999999999998</v>
      </c>
    </row>
    <row r="252" spans="1:6">
      <c r="A252" s="156">
        <v>41944</v>
      </c>
      <c r="B252">
        <v>3.92</v>
      </c>
      <c r="E252" s="156">
        <v>41944</v>
      </c>
      <c r="F252">
        <v>2.33</v>
      </c>
    </row>
    <row r="253" spans="1:6">
      <c r="A253" s="156">
        <v>41974</v>
      </c>
      <c r="B253">
        <v>3.79</v>
      </c>
      <c r="E253" s="156">
        <v>41974</v>
      </c>
      <c r="F253">
        <v>2.21</v>
      </c>
    </row>
    <row r="254" spans="1:6">
      <c r="A254" s="156">
        <v>42005</v>
      </c>
      <c r="B254">
        <v>3.46</v>
      </c>
      <c r="C254" s="157">
        <f>AVERAGE(B254:B265)</f>
        <v>3.8866666666666672</v>
      </c>
      <c r="D254" s="157">
        <f>AVERAGE(F254:F265)</f>
        <v>2.1358333333333337</v>
      </c>
      <c r="E254" s="156">
        <v>42005</v>
      </c>
      <c r="F254">
        <v>1.88</v>
      </c>
    </row>
    <row r="255" spans="1:6">
      <c r="A255" s="156">
        <v>42036</v>
      </c>
      <c r="B255">
        <v>3.61</v>
      </c>
      <c r="E255" s="156">
        <v>42036</v>
      </c>
      <c r="F255">
        <v>1.98</v>
      </c>
    </row>
    <row r="256" spans="1:6">
      <c r="A256" s="156">
        <v>42064</v>
      </c>
      <c r="B256">
        <v>3.64</v>
      </c>
      <c r="E256" s="156">
        <v>42064</v>
      </c>
      <c r="F256">
        <v>2.04</v>
      </c>
    </row>
    <row r="257" spans="1:6">
      <c r="A257" s="156">
        <v>42095</v>
      </c>
      <c r="B257">
        <v>3.52</v>
      </c>
      <c r="E257" s="156">
        <v>42095</v>
      </c>
      <c r="F257">
        <v>1.94</v>
      </c>
    </row>
    <row r="258" spans="1:6">
      <c r="A258" s="156">
        <v>42125</v>
      </c>
      <c r="B258">
        <v>3.98</v>
      </c>
      <c r="E258" s="156">
        <v>42125</v>
      </c>
      <c r="F258">
        <v>2.2000000000000002</v>
      </c>
    </row>
    <row r="259" spans="1:6">
      <c r="A259" s="156">
        <v>42156</v>
      </c>
      <c r="B259">
        <v>4.1900000000000004</v>
      </c>
      <c r="E259" s="156">
        <v>42156</v>
      </c>
      <c r="F259">
        <v>2.36</v>
      </c>
    </row>
    <row r="260" spans="1:6">
      <c r="A260" s="156">
        <v>42186</v>
      </c>
      <c r="B260">
        <v>4.1500000000000004</v>
      </c>
      <c r="E260" s="156">
        <v>42186</v>
      </c>
      <c r="F260">
        <v>2.3199999999999998</v>
      </c>
    </row>
    <row r="261" spans="1:6">
      <c r="A261" s="156">
        <v>42217</v>
      </c>
      <c r="B261">
        <v>4.04</v>
      </c>
      <c r="E261" s="156">
        <v>42217</v>
      </c>
      <c r="F261">
        <v>2.17</v>
      </c>
    </row>
    <row r="262" spans="1:6">
      <c r="A262" s="156">
        <v>42248</v>
      </c>
      <c r="B262">
        <v>4.07</v>
      </c>
      <c r="E262" s="156">
        <v>42248</v>
      </c>
      <c r="F262">
        <v>2.17</v>
      </c>
    </row>
    <row r="263" spans="1:6">
      <c r="A263" s="156">
        <v>42278</v>
      </c>
      <c r="B263">
        <v>3.95</v>
      </c>
      <c r="E263" s="156">
        <v>42278</v>
      </c>
      <c r="F263">
        <v>2.0699999999999998</v>
      </c>
    </row>
    <row r="264" spans="1:6">
      <c r="A264" s="156">
        <v>42309</v>
      </c>
      <c r="B264">
        <v>4.0599999999999996</v>
      </c>
      <c r="E264" s="156">
        <v>42309</v>
      </c>
      <c r="F264">
        <v>2.2599999999999998</v>
      </c>
    </row>
    <row r="265" spans="1:6">
      <c r="A265" s="156">
        <v>42339</v>
      </c>
      <c r="B265">
        <v>3.97</v>
      </c>
      <c r="E265" s="156">
        <v>42339</v>
      </c>
      <c r="F265">
        <v>2.2400000000000002</v>
      </c>
    </row>
    <row r="266" spans="1:6">
      <c r="A266" s="156">
        <v>42370</v>
      </c>
      <c r="B266">
        <v>4</v>
      </c>
      <c r="C266" s="157">
        <f>AVERAGE(B266:B277)</f>
        <v>3.6658333333333335</v>
      </c>
      <c r="D266" s="157">
        <f>AVERAGE(F266:F277)</f>
        <v>1.8416666666666668</v>
      </c>
      <c r="E266" s="156">
        <v>42370</v>
      </c>
      <c r="F266">
        <v>2.09</v>
      </c>
    </row>
    <row r="267" spans="1:6">
      <c r="A267" s="156">
        <v>42401</v>
      </c>
      <c r="B267">
        <v>3.96</v>
      </c>
      <c r="E267" s="156">
        <v>42401</v>
      </c>
      <c r="F267">
        <v>1.78</v>
      </c>
    </row>
    <row r="268" spans="1:6">
      <c r="A268" s="156">
        <v>42430</v>
      </c>
      <c r="B268">
        <v>3.82</v>
      </c>
      <c r="E268" s="156">
        <v>42430</v>
      </c>
      <c r="F268">
        <v>1.89</v>
      </c>
    </row>
    <row r="269" spans="1:6">
      <c r="A269" s="156">
        <v>42461</v>
      </c>
      <c r="B269">
        <v>3.62</v>
      </c>
      <c r="E269" s="156">
        <v>42461</v>
      </c>
      <c r="F269">
        <v>1.81</v>
      </c>
    </row>
    <row r="270" spans="1:6">
      <c r="A270" s="156">
        <v>42491</v>
      </c>
      <c r="B270">
        <v>3.65</v>
      </c>
      <c r="E270" s="156">
        <v>42491</v>
      </c>
      <c r="F270">
        <v>1.81</v>
      </c>
    </row>
    <row r="271" spans="1:6">
      <c r="A271" s="156">
        <v>42522</v>
      </c>
      <c r="B271">
        <v>3.5</v>
      </c>
      <c r="E271" s="156">
        <v>42522</v>
      </c>
      <c r="F271">
        <v>1.64</v>
      </c>
    </row>
    <row r="272" spans="1:6">
      <c r="A272" s="156">
        <v>42552</v>
      </c>
      <c r="B272">
        <v>3.28</v>
      </c>
      <c r="E272" s="156">
        <v>42552</v>
      </c>
      <c r="F272">
        <v>1.5</v>
      </c>
    </row>
    <row r="273" spans="1:6">
      <c r="A273" s="156">
        <v>42583</v>
      </c>
      <c r="B273">
        <v>3.32</v>
      </c>
      <c r="E273" s="156">
        <v>42583</v>
      </c>
      <c r="F273">
        <v>1.56</v>
      </c>
    </row>
    <row r="274" spans="1:6">
      <c r="A274" s="156">
        <v>42614</v>
      </c>
      <c r="B274">
        <v>3.41</v>
      </c>
      <c r="E274" s="156">
        <v>42614</v>
      </c>
      <c r="F274">
        <v>1.63</v>
      </c>
    </row>
    <row r="275" spans="1:6">
      <c r="A275" s="156">
        <v>42644</v>
      </c>
      <c r="B275">
        <v>3.51</v>
      </c>
      <c r="E275" s="156">
        <v>42644</v>
      </c>
      <c r="F275">
        <v>1.76</v>
      </c>
    </row>
    <row r="276" spans="1:6">
      <c r="A276" s="156">
        <v>42675</v>
      </c>
      <c r="B276">
        <v>3.86</v>
      </c>
      <c r="E276" s="156">
        <v>42675</v>
      </c>
      <c r="F276">
        <v>2.14</v>
      </c>
    </row>
    <row r="277" spans="1:6">
      <c r="A277" s="156">
        <v>42705</v>
      </c>
      <c r="B277">
        <v>4.0599999999999996</v>
      </c>
      <c r="E277" s="156">
        <v>42705</v>
      </c>
      <c r="F277">
        <v>2.4900000000000002</v>
      </c>
    </row>
    <row r="278" spans="1:6">
      <c r="A278" s="156">
        <v>42736</v>
      </c>
      <c r="B278">
        <v>3.92</v>
      </c>
      <c r="C278" s="157">
        <f>AVERAGE(B278:B289)</f>
        <v>3.7433333333333336</v>
      </c>
      <c r="D278" s="157">
        <f>AVERAGE(F278:F289)</f>
        <v>2.3299999999999996</v>
      </c>
      <c r="E278" s="156">
        <v>42736</v>
      </c>
      <c r="F278">
        <v>2.4300000000000002</v>
      </c>
    </row>
    <row r="279" spans="1:6">
      <c r="A279" s="156">
        <v>42767</v>
      </c>
      <c r="B279">
        <v>3.95</v>
      </c>
      <c r="E279" s="156">
        <v>42767</v>
      </c>
      <c r="F279">
        <v>2.42</v>
      </c>
    </row>
    <row r="280" spans="1:6">
      <c r="A280" s="156">
        <v>42795</v>
      </c>
      <c r="B280">
        <v>4.01</v>
      </c>
      <c r="E280" s="156">
        <v>42795</v>
      </c>
      <c r="F280">
        <v>2.48</v>
      </c>
    </row>
    <row r="281" spans="1:6">
      <c r="A281" s="156">
        <v>42826</v>
      </c>
      <c r="B281">
        <v>3.87</v>
      </c>
      <c r="E281" s="156">
        <v>42826</v>
      </c>
      <c r="F281">
        <v>2.2999999999999998</v>
      </c>
    </row>
    <row r="282" spans="1:6">
      <c r="A282" s="156">
        <v>42856</v>
      </c>
      <c r="B282">
        <v>3.85</v>
      </c>
      <c r="E282" s="156">
        <v>42856</v>
      </c>
      <c r="F282">
        <v>2.2999999999999998</v>
      </c>
    </row>
    <row r="283" spans="1:6">
      <c r="A283" s="156">
        <v>42887</v>
      </c>
      <c r="B283">
        <v>3.68</v>
      </c>
      <c r="E283" s="156">
        <v>42887</v>
      </c>
      <c r="F283">
        <v>2.19</v>
      </c>
    </row>
    <row r="284" spans="1:6">
      <c r="A284" s="156">
        <v>42917</v>
      </c>
      <c r="B284">
        <v>3.7</v>
      </c>
      <c r="E284" s="156">
        <v>42917</v>
      </c>
      <c r="F284">
        <v>2.3199999999999998</v>
      </c>
    </row>
    <row r="285" spans="1:6">
      <c r="A285" s="156">
        <v>42948</v>
      </c>
      <c r="B285">
        <v>3.63</v>
      </c>
      <c r="E285" s="156">
        <v>42948</v>
      </c>
      <c r="F285">
        <v>2.21</v>
      </c>
    </row>
    <row r="286" spans="1:6">
      <c r="A286" s="156">
        <v>42979</v>
      </c>
      <c r="B286">
        <v>3.63</v>
      </c>
      <c r="E286" s="156">
        <v>42979</v>
      </c>
      <c r="F286">
        <v>2.2000000000000002</v>
      </c>
    </row>
    <row r="287" spans="1:6">
      <c r="A287" s="156">
        <v>43009</v>
      </c>
      <c r="B287">
        <v>3.6</v>
      </c>
      <c r="E287" s="156">
        <v>43009</v>
      </c>
      <c r="F287">
        <v>2.36</v>
      </c>
    </row>
    <row r="288" spans="1:6">
      <c r="A288" s="156">
        <v>43040</v>
      </c>
      <c r="B288">
        <v>3.57</v>
      </c>
      <c r="E288" s="156">
        <v>43040</v>
      </c>
      <c r="F288">
        <v>2.35</v>
      </c>
    </row>
    <row r="289" spans="1:6">
      <c r="A289" s="156">
        <v>43070</v>
      </c>
      <c r="B289">
        <v>3.51</v>
      </c>
      <c r="E289" s="156">
        <v>43070</v>
      </c>
      <c r="F289">
        <v>2.4</v>
      </c>
    </row>
    <row r="290" spans="1:6">
      <c r="A290" s="156">
        <v>43101</v>
      </c>
      <c r="B290">
        <v>3.55</v>
      </c>
      <c r="C290" s="157">
        <f>AVERAGE(B290:B301)</f>
        <v>3.9299999999999997</v>
      </c>
      <c r="D290" s="157">
        <f>AVERAGE(F290:F301)</f>
        <v>2.9099999999999997</v>
      </c>
      <c r="E290" s="156">
        <v>43101</v>
      </c>
      <c r="F290">
        <v>2.58</v>
      </c>
    </row>
    <row r="291" spans="1:6">
      <c r="A291" s="156">
        <v>43132</v>
      </c>
      <c r="B291">
        <v>3.82</v>
      </c>
      <c r="E291" s="156">
        <v>43132</v>
      </c>
      <c r="F291">
        <v>2.86</v>
      </c>
    </row>
    <row r="292" spans="1:6">
      <c r="A292" s="156">
        <v>43160</v>
      </c>
      <c r="B292">
        <v>3.87</v>
      </c>
      <c r="E292" s="156">
        <v>43160</v>
      </c>
      <c r="F292">
        <v>2.84</v>
      </c>
    </row>
    <row r="293" spans="1:6">
      <c r="A293" s="156">
        <v>43191</v>
      </c>
      <c r="B293">
        <v>3.85</v>
      </c>
      <c r="E293" s="156">
        <v>43191</v>
      </c>
      <c r="F293">
        <v>2.87</v>
      </c>
    </row>
    <row r="294" spans="1:6">
      <c r="A294" s="156">
        <v>43221</v>
      </c>
      <c r="B294">
        <v>4</v>
      </c>
      <c r="E294" s="156">
        <v>43221</v>
      </c>
      <c r="F294">
        <v>2.98</v>
      </c>
    </row>
    <row r="295" spans="1:6">
      <c r="A295" s="156">
        <v>43252</v>
      </c>
      <c r="B295">
        <v>3.96</v>
      </c>
      <c r="E295" s="156">
        <v>43252</v>
      </c>
      <c r="F295">
        <v>2.91</v>
      </c>
    </row>
    <row r="296" spans="1:6">
      <c r="A296" s="156">
        <v>43282</v>
      </c>
      <c r="B296">
        <v>3.87</v>
      </c>
      <c r="E296" s="156">
        <v>43282</v>
      </c>
      <c r="F296">
        <v>2.89</v>
      </c>
    </row>
    <row r="297" spans="1:6">
      <c r="A297" s="156">
        <v>43313</v>
      </c>
      <c r="B297">
        <v>3.88</v>
      </c>
      <c r="E297" s="156">
        <v>43313</v>
      </c>
      <c r="F297">
        <v>2.89</v>
      </c>
    </row>
    <row r="298" spans="1:6">
      <c r="A298" s="156">
        <v>43344</v>
      </c>
      <c r="B298">
        <v>3.98</v>
      </c>
      <c r="E298" s="156">
        <v>43344</v>
      </c>
      <c r="F298">
        <v>3</v>
      </c>
    </row>
    <row r="299" spans="1:6">
      <c r="A299" s="156">
        <v>43374</v>
      </c>
      <c r="B299">
        <v>4.1399999999999997</v>
      </c>
      <c r="E299" s="156">
        <v>43374</v>
      </c>
      <c r="F299">
        <v>3.15</v>
      </c>
    </row>
    <row r="300" spans="1:6">
      <c r="A300" s="156">
        <v>43405</v>
      </c>
      <c r="B300">
        <v>4.22</v>
      </c>
      <c r="E300" s="156">
        <v>43405</v>
      </c>
      <c r="F300">
        <v>3.12</v>
      </c>
    </row>
    <row r="301" spans="1:6">
      <c r="A301" s="156">
        <v>43435</v>
      </c>
      <c r="B301">
        <v>4.0199999999999996</v>
      </c>
      <c r="E301" s="156">
        <v>43435</v>
      </c>
      <c r="F301">
        <v>2.83</v>
      </c>
    </row>
    <row r="302" spans="1:6">
      <c r="A302" s="156">
        <v>43466</v>
      </c>
      <c r="B302">
        <v>3.93</v>
      </c>
      <c r="C302" s="157">
        <f>AVERAGE(B302:B313)</f>
        <v>3.5675000000000003</v>
      </c>
      <c r="D302" s="157">
        <f>AVERAGE(F302:F313)</f>
        <v>2.17</v>
      </c>
      <c r="E302" s="156">
        <v>43466</v>
      </c>
      <c r="F302">
        <v>2.71</v>
      </c>
    </row>
    <row r="303" spans="1:6">
      <c r="A303" s="156">
        <v>43497</v>
      </c>
      <c r="B303">
        <v>3.79</v>
      </c>
      <c r="E303" s="156">
        <v>43497</v>
      </c>
      <c r="F303">
        <v>2.68</v>
      </c>
    </row>
    <row r="304" spans="1:6">
      <c r="A304" s="156">
        <v>43525</v>
      </c>
      <c r="B304">
        <v>3.77</v>
      </c>
      <c r="E304" s="156">
        <v>43525</v>
      </c>
      <c r="F304">
        <v>2.57</v>
      </c>
    </row>
    <row r="305" spans="1:6">
      <c r="A305" s="156">
        <v>43556</v>
      </c>
      <c r="B305">
        <v>3.69</v>
      </c>
      <c r="E305" s="156">
        <v>43556</v>
      </c>
      <c r="F305">
        <v>2.5299999999999998</v>
      </c>
    </row>
    <row r="306" spans="1:6">
      <c r="A306" s="156">
        <v>43586</v>
      </c>
      <c r="B306">
        <v>3.67</v>
      </c>
      <c r="E306" s="156">
        <v>43586</v>
      </c>
      <c r="F306">
        <v>2.4</v>
      </c>
    </row>
    <row r="307" spans="1:6">
      <c r="A307" s="156">
        <v>43617</v>
      </c>
      <c r="B307">
        <v>3.42</v>
      </c>
      <c r="E307" s="156">
        <v>43617</v>
      </c>
      <c r="F307">
        <v>2.0699999999999998</v>
      </c>
    </row>
    <row r="308" spans="1:6">
      <c r="A308" s="156">
        <v>43647</v>
      </c>
      <c r="B308">
        <v>3.29</v>
      </c>
      <c r="E308" s="156">
        <v>43647</v>
      </c>
      <c r="F308">
        <v>2.06</v>
      </c>
    </row>
    <row r="309" spans="1:6">
      <c r="A309" s="156">
        <v>43678</v>
      </c>
      <c r="B309">
        <v>2.98</v>
      </c>
      <c r="E309" s="156">
        <v>43678</v>
      </c>
      <c r="F309">
        <v>1.63</v>
      </c>
    </row>
    <row r="310" spans="1:6">
      <c r="E310" s="156">
        <v>43709</v>
      </c>
      <c r="F310">
        <v>1.7</v>
      </c>
    </row>
    <row r="311" spans="1:6">
      <c r="E311" s="156">
        <v>43739</v>
      </c>
      <c r="F311">
        <v>1.71</v>
      </c>
    </row>
    <row r="312" spans="1:6">
      <c r="E312" s="156">
        <v>43770</v>
      </c>
      <c r="F312">
        <v>1.81</v>
      </c>
    </row>
  </sheetData>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43"/>
  <sheetViews>
    <sheetView topLeftCell="A16" zoomScale="200" zoomScaleNormal="200" zoomScalePageLayoutView="200" workbookViewId="0">
      <selection activeCell="A46" sqref="A46"/>
    </sheetView>
  </sheetViews>
  <sheetFormatPr baseColWidth="10" defaultRowHeight="16"/>
  <sheetData>
    <row r="1" spans="1:12">
      <c r="A1" t="s">
        <v>196</v>
      </c>
    </row>
    <row r="2" spans="1:12">
      <c r="A2" t="s">
        <v>205</v>
      </c>
    </row>
    <row r="3" spans="1:12" ht="99">
      <c r="A3" s="74" t="s">
        <v>211</v>
      </c>
      <c r="B3" s="74" t="s">
        <v>203</v>
      </c>
      <c r="C3" s="74" t="s">
        <v>197</v>
      </c>
      <c r="D3" s="74" t="s">
        <v>198</v>
      </c>
      <c r="E3" s="74" t="s">
        <v>199</v>
      </c>
      <c r="F3" s="74" t="s">
        <v>200</v>
      </c>
      <c r="G3" s="74" t="s">
        <v>201</v>
      </c>
      <c r="H3" s="74" t="s">
        <v>202</v>
      </c>
      <c r="I3" s="74" t="s">
        <v>233</v>
      </c>
      <c r="J3" s="74" t="s">
        <v>204</v>
      </c>
      <c r="K3" s="74" t="s">
        <v>232</v>
      </c>
      <c r="L3" s="74" t="s">
        <v>206</v>
      </c>
    </row>
    <row r="4" spans="1:12">
      <c r="A4" s="75">
        <v>0</v>
      </c>
      <c r="B4" s="75">
        <v>60</v>
      </c>
      <c r="C4" s="75"/>
      <c r="D4" s="75"/>
      <c r="E4" s="75"/>
      <c r="F4" s="75"/>
      <c r="G4" s="75"/>
      <c r="H4" s="75"/>
    </row>
    <row r="5" spans="1:12">
      <c r="A5" s="75">
        <v>60</v>
      </c>
      <c r="B5" s="75">
        <v>70</v>
      </c>
      <c r="C5" s="75">
        <v>3972</v>
      </c>
      <c r="D5" s="75">
        <v>266678</v>
      </c>
      <c r="E5" s="75">
        <v>10345</v>
      </c>
      <c r="F5" s="75">
        <v>669810</v>
      </c>
      <c r="G5" s="75">
        <f>C5+E5</f>
        <v>14317</v>
      </c>
      <c r="H5" s="75">
        <f t="shared" ref="H5:H19" si="0">D5+F5</f>
        <v>936488</v>
      </c>
      <c r="I5" s="75">
        <f>J5+K5</f>
        <v>391</v>
      </c>
      <c r="J5" s="75">
        <v>391</v>
      </c>
      <c r="L5" s="75">
        <v>622</v>
      </c>
    </row>
    <row r="6" spans="1:12">
      <c r="A6" s="75">
        <v>70</v>
      </c>
      <c r="B6" s="75">
        <v>80</v>
      </c>
      <c r="C6" s="75">
        <v>8793</v>
      </c>
      <c r="D6" s="75">
        <v>659909</v>
      </c>
      <c r="E6" s="75">
        <v>7145</v>
      </c>
      <c r="F6" s="75">
        <v>535889</v>
      </c>
      <c r="G6" s="75">
        <f t="shared" ref="G6:G19" si="1">C6+E6</f>
        <v>15938</v>
      </c>
      <c r="H6" s="75">
        <f t="shared" si="0"/>
        <v>1195798</v>
      </c>
      <c r="I6" s="75">
        <f t="shared" ref="I6:I19" si="2">J6+K6</f>
        <v>4053</v>
      </c>
      <c r="J6" s="75">
        <v>4051</v>
      </c>
      <c r="K6" s="75">
        <v>2</v>
      </c>
      <c r="L6" s="75">
        <v>4090</v>
      </c>
    </row>
    <row r="7" spans="1:12">
      <c r="A7" s="75">
        <v>80</v>
      </c>
      <c r="B7" s="75">
        <v>90</v>
      </c>
      <c r="C7" s="75">
        <v>8673</v>
      </c>
      <c r="D7" s="75">
        <v>735941</v>
      </c>
      <c r="E7" s="75">
        <v>6793</v>
      </c>
      <c r="F7" s="75">
        <v>576221</v>
      </c>
      <c r="G7" s="75">
        <f t="shared" si="1"/>
        <v>15466</v>
      </c>
      <c r="H7" s="75">
        <f t="shared" si="0"/>
        <v>1312162</v>
      </c>
      <c r="I7" s="75">
        <f t="shared" si="2"/>
        <v>11453</v>
      </c>
      <c r="J7" s="75">
        <v>11441</v>
      </c>
      <c r="K7" s="75">
        <v>12</v>
      </c>
      <c r="L7" s="75">
        <v>11751</v>
      </c>
    </row>
    <row r="8" spans="1:12">
      <c r="A8" s="75">
        <v>90</v>
      </c>
      <c r="B8" s="75">
        <v>100</v>
      </c>
      <c r="C8" s="75">
        <v>7424</v>
      </c>
      <c r="D8" s="75">
        <v>704913</v>
      </c>
      <c r="E8" s="75">
        <v>5823</v>
      </c>
      <c r="F8" s="75">
        <v>552387</v>
      </c>
      <c r="G8" s="75">
        <f t="shared" si="1"/>
        <v>13247</v>
      </c>
      <c r="H8" s="75">
        <f t="shared" si="0"/>
        <v>1257300</v>
      </c>
      <c r="I8" s="75">
        <f t="shared" si="2"/>
        <v>17878</v>
      </c>
      <c r="J8" s="75">
        <v>17853</v>
      </c>
      <c r="K8" s="75">
        <v>25</v>
      </c>
      <c r="L8" s="75">
        <v>18711</v>
      </c>
    </row>
    <row r="9" spans="1:12">
      <c r="A9" s="75">
        <v>100</v>
      </c>
      <c r="B9" s="75">
        <v>120</v>
      </c>
      <c r="C9" s="75">
        <v>11653</v>
      </c>
      <c r="D9" s="75">
        <v>1273616</v>
      </c>
      <c r="E9" s="75">
        <v>10777</v>
      </c>
      <c r="F9" s="75">
        <v>1187619</v>
      </c>
      <c r="G9" s="75">
        <f t="shared" si="1"/>
        <v>22430</v>
      </c>
      <c r="H9" s="75">
        <f t="shared" si="0"/>
        <v>2461235</v>
      </c>
      <c r="I9" s="75">
        <f t="shared" si="2"/>
        <v>52656</v>
      </c>
      <c r="J9" s="75">
        <v>52339</v>
      </c>
      <c r="K9" s="75">
        <v>317</v>
      </c>
      <c r="L9" s="75">
        <v>56048</v>
      </c>
    </row>
    <row r="10" spans="1:12">
      <c r="A10" s="75">
        <v>120</v>
      </c>
      <c r="B10" s="75">
        <v>150</v>
      </c>
      <c r="C10" s="75">
        <v>20098</v>
      </c>
      <c r="D10" s="75">
        <v>2721623</v>
      </c>
      <c r="E10" s="75">
        <v>9455</v>
      </c>
      <c r="F10" s="75">
        <v>1234131</v>
      </c>
      <c r="G10" s="75">
        <f t="shared" si="1"/>
        <v>29553</v>
      </c>
      <c r="H10" s="75">
        <f t="shared" si="0"/>
        <v>3955754</v>
      </c>
      <c r="I10" s="75">
        <f t="shared" si="2"/>
        <v>117807</v>
      </c>
      <c r="J10" s="75">
        <v>115472</v>
      </c>
      <c r="K10" s="75">
        <v>2335</v>
      </c>
      <c r="L10" s="75">
        <v>234082</v>
      </c>
    </row>
    <row r="11" spans="1:12">
      <c r="A11" s="75">
        <v>150</v>
      </c>
      <c r="B11" s="75">
        <v>200</v>
      </c>
      <c r="C11" s="75">
        <v>24754</v>
      </c>
      <c r="D11" s="75">
        <v>4278292</v>
      </c>
      <c r="E11" s="75">
        <v>5489</v>
      </c>
      <c r="F11" s="75">
        <v>938824</v>
      </c>
      <c r="G11" s="75">
        <f t="shared" si="1"/>
        <v>30243</v>
      </c>
      <c r="H11" s="75">
        <f t="shared" si="0"/>
        <v>5217116</v>
      </c>
      <c r="I11" s="75">
        <f t="shared" si="2"/>
        <v>274897</v>
      </c>
      <c r="J11" s="75">
        <v>266969</v>
      </c>
      <c r="K11" s="75">
        <v>7928</v>
      </c>
      <c r="L11" s="75">
        <v>400140</v>
      </c>
    </row>
    <row r="12" spans="1:12">
      <c r="A12" s="75">
        <v>200</v>
      </c>
      <c r="B12" s="75">
        <v>300</v>
      </c>
      <c r="C12" s="75">
        <v>23826</v>
      </c>
      <c r="D12" s="75">
        <v>5781297</v>
      </c>
      <c r="E12" s="75">
        <v>3955</v>
      </c>
      <c r="F12" s="75">
        <v>945528</v>
      </c>
      <c r="G12" s="75">
        <f t="shared" si="1"/>
        <v>27781</v>
      </c>
      <c r="H12" s="75">
        <f t="shared" si="0"/>
        <v>6726825</v>
      </c>
      <c r="I12" s="75">
        <f t="shared" si="2"/>
        <v>573489</v>
      </c>
      <c r="J12" s="75">
        <v>549239</v>
      </c>
      <c r="K12" s="75">
        <v>24250</v>
      </c>
      <c r="L12" s="75">
        <v>703289</v>
      </c>
    </row>
    <row r="13" spans="1:12">
      <c r="A13" s="75">
        <v>300</v>
      </c>
      <c r="B13" s="75">
        <v>500</v>
      </c>
      <c r="C13" s="75">
        <v>16424</v>
      </c>
      <c r="D13" s="75">
        <v>6267939</v>
      </c>
      <c r="E13" s="75">
        <v>1483</v>
      </c>
      <c r="F13" s="75">
        <v>522779</v>
      </c>
      <c r="G13" s="75">
        <f t="shared" si="1"/>
        <v>17907</v>
      </c>
      <c r="H13" s="75">
        <f t="shared" si="0"/>
        <v>6790718</v>
      </c>
      <c r="I13" s="75">
        <f t="shared" si="2"/>
        <v>843870</v>
      </c>
      <c r="J13" s="75">
        <v>792116</v>
      </c>
      <c r="K13" s="75">
        <v>51754</v>
      </c>
      <c r="L13" s="75">
        <v>966757</v>
      </c>
    </row>
    <row r="14" spans="1:12">
      <c r="A14" s="75">
        <v>500</v>
      </c>
      <c r="B14" s="75">
        <v>1000</v>
      </c>
      <c r="C14" s="75">
        <v>9078</v>
      </c>
      <c r="D14" s="75">
        <v>6169599</v>
      </c>
      <c r="E14" s="75">
        <v>263</v>
      </c>
      <c r="F14" s="75">
        <v>175419</v>
      </c>
      <c r="G14" s="75">
        <f t="shared" si="1"/>
        <v>9341</v>
      </c>
      <c r="H14" s="75">
        <f t="shared" si="0"/>
        <v>6345018</v>
      </c>
      <c r="I14" s="75">
        <f t="shared" si="2"/>
        <v>1042104</v>
      </c>
      <c r="J14" s="75">
        <v>954793</v>
      </c>
      <c r="K14" s="75">
        <v>87311</v>
      </c>
      <c r="L14" s="75">
        <v>1119424</v>
      </c>
    </row>
    <row r="15" spans="1:12">
      <c r="A15" s="75">
        <v>1000</v>
      </c>
      <c r="B15" s="75">
        <v>2000</v>
      </c>
      <c r="C15" s="75">
        <v>3004</v>
      </c>
      <c r="D15" s="75">
        <v>4049348</v>
      </c>
      <c r="E15" s="75">
        <v>40</v>
      </c>
      <c r="F15" s="75">
        <f>E15*1400</f>
        <v>56000</v>
      </c>
      <c r="G15" s="75">
        <f t="shared" si="1"/>
        <v>3044</v>
      </c>
      <c r="H15" s="75">
        <f t="shared" si="0"/>
        <v>4105348</v>
      </c>
      <c r="I15" s="75">
        <f t="shared" si="2"/>
        <v>814328</v>
      </c>
      <c r="J15" s="75">
        <v>723773</v>
      </c>
      <c r="K15">
        <v>90555</v>
      </c>
      <c r="L15" s="75">
        <v>846019</v>
      </c>
    </row>
    <row r="16" spans="1:12">
      <c r="A16" s="75">
        <v>2000</v>
      </c>
      <c r="B16" s="75">
        <v>3000</v>
      </c>
      <c r="C16" s="75">
        <v>681</v>
      </c>
      <c r="D16" s="75">
        <v>1643977</v>
      </c>
      <c r="E16" s="75">
        <v>35</v>
      </c>
      <c r="F16" s="75">
        <f>E16*2300</f>
        <v>80500</v>
      </c>
      <c r="G16" s="75">
        <f t="shared" si="1"/>
        <v>716</v>
      </c>
      <c r="H16" s="75">
        <f t="shared" si="0"/>
        <v>1724477</v>
      </c>
      <c r="I16" s="75">
        <f t="shared" si="2"/>
        <v>381507</v>
      </c>
      <c r="J16" s="75">
        <v>331087</v>
      </c>
      <c r="K16">
        <v>50420</v>
      </c>
      <c r="L16" s="75">
        <v>389587</v>
      </c>
    </row>
    <row r="17" spans="1:12">
      <c r="A17" s="75">
        <v>3000</v>
      </c>
      <c r="B17" s="75">
        <v>5000</v>
      </c>
      <c r="C17" s="75">
        <v>432</v>
      </c>
      <c r="D17" s="75">
        <v>1634021</v>
      </c>
      <c r="E17" s="75">
        <v>20</v>
      </c>
      <c r="F17" s="75">
        <f>E17*3600</f>
        <v>72000</v>
      </c>
      <c r="G17" s="75">
        <f t="shared" si="1"/>
        <v>452</v>
      </c>
      <c r="H17" s="75">
        <f t="shared" si="0"/>
        <v>1706021</v>
      </c>
      <c r="I17" s="75">
        <f t="shared" si="2"/>
        <v>408917</v>
      </c>
      <c r="J17" s="75">
        <v>349823</v>
      </c>
      <c r="K17">
        <v>59094</v>
      </c>
      <c r="L17" s="75">
        <v>420191</v>
      </c>
    </row>
    <row r="18" spans="1:12">
      <c r="A18" s="75">
        <v>5000</v>
      </c>
      <c r="B18" s="75">
        <v>10000</v>
      </c>
      <c r="C18" s="75">
        <v>213</v>
      </c>
      <c r="D18" s="75">
        <v>1435343</v>
      </c>
      <c r="E18" s="75">
        <v>7</v>
      </c>
      <c r="F18" s="75">
        <f>E18*7000</f>
        <v>49000</v>
      </c>
      <c r="G18" s="75">
        <f t="shared" si="1"/>
        <v>220</v>
      </c>
      <c r="H18" s="75">
        <f t="shared" si="0"/>
        <v>1484343</v>
      </c>
      <c r="I18" s="75">
        <f t="shared" si="2"/>
        <v>399241</v>
      </c>
      <c r="J18" s="75">
        <v>335633</v>
      </c>
      <c r="K18">
        <v>63608</v>
      </c>
      <c r="L18" s="75">
        <v>404206</v>
      </c>
    </row>
    <row r="19" spans="1:12">
      <c r="A19" s="75">
        <v>10000</v>
      </c>
      <c r="B19" s="75"/>
      <c r="C19" s="75">
        <v>90</v>
      </c>
      <c r="D19" s="75">
        <v>2955884</v>
      </c>
      <c r="E19" s="75">
        <v>2</v>
      </c>
      <c r="F19" s="75">
        <f>E19*15000</f>
        <v>30000</v>
      </c>
      <c r="G19" s="75">
        <f t="shared" si="1"/>
        <v>92</v>
      </c>
      <c r="H19" s="75">
        <f t="shared" si="0"/>
        <v>2985884</v>
      </c>
      <c r="I19" s="75">
        <f t="shared" si="2"/>
        <v>587308</v>
      </c>
      <c r="J19" s="75">
        <v>474130</v>
      </c>
      <c r="K19">
        <v>113178</v>
      </c>
      <c r="L19" s="75">
        <v>597095</v>
      </c>
    </row>
    <row r="21" spans="1:12">
      <c r="H21" s="76">
        <f>SUM(H5:H19)</f>
        <v>48204487</v>
      </c>
      <c r="I21" s="76">
        <f>SUM(I5:I19)</f>
        <v>5529899</v>
      </c>
      <c r="J21" s="76">
        <f>SUM(J5:J19)</f>
        <v>4979110</v>
      </c>
      <c r="K21" s="76">
        <f>SUM(K5:K19)</f>
        <v>550789</v>
      </c>
      <c r="L21" s="76">
        <f>SUM(L5:L19)</f>
        <v>6172012</v>
      </c>
    </row>
    <row r="23" spans="1:12">
      <c r="F23" t="s">
        <v>209</v>
      </c>
      <c r="G23" s="76">
        <f>(G15*0.9^1.5+SUM(G16:G19))</f>
        <v>4079.0127633391876</v>
      </c>
      <c r="H23" s="76">
        <f>(H15*0.9+SUM(H16:H19))*0.001</f>
        <v>11595.538199999999</v>
      </c>
      <c r="I23" s="76">
        <f>(I15*0.9+SUM(I16:I19))*0.001</f>
        <v>2509.8682000000003</v>
      </c>
      <c r="J23" s="76">
        <f>(J15*0.9+SUM(J16:J19))*0.001</f>
        <v>2142.0687000000003</v>
      </c>
    </row>
    <row r="24" spans="1:12">
      <c r="F24" s="77" t="s">
        <v>212</v>
      </c>
      <c r="G24" s="77"/>
    </row>
    <row r="25" spans="1:12">
      <c r="F25" s="77" t="s">
        <v>227</v>
      </c>
      <c r="G25" s="77"/>
    </row>
    <row r="26" spans="1:12">
      <c r="F26" s="77"/>
      <c r="G26" s="77"/>
      <c r="I26" t="s">
        <v>235</v>
      </c>
      <c r="J26" t="s">
        <v>234</v>
      </c>
    </row>
    <row r="27" spans="1:12">
      <c r="F27" s="77" t="s">
        <v>210</v>
      </c>
      <c r="G27" s="79">
        <f>7.45%</f>
        <v>7.4499999999999997E-2</v>
      </c>
      <c r="H27" s="76">
        <f>G27*H28</f>
        <v>347531.40143007191</v>
      </c>
      <c r="I27" s="44">
        <f>I$23/$H$27</f>
        <v>7.2219896955268955E-3</v>
      </c>
      <c r="J27" s="44">
        <f>J$23/$H$27</f>
        <v>6.1636695020522167E-3</v>
      </c>
    </row>
    <row r="28" spans="1:12">
      <c r="F28" s="77" t="s">
        <v>229</v>
      </c>
      <c r="G28" s="78">
        <v>143608.93439999997</v>
      </c>
      <c r="H28" s="78">
        <f>1000*14135.9121997182*0.33</f>
        <v>4664851.0259070061</v>
      </c>
    </row>
    <row r="29" spans="1:12">
      <c r="F29" s="77"/>
      <c r="G29" s="78"/>
      <c r="H29" s="78"/>
    </row>
    <row r="30" spans="1:12">
      <c r="F30" s="77" t="s">
        <v>230</v>
      </c>
      <c r="G30" s="44">
        <f>DataFig2!C66</f>
        <v>6.5538259069448657E-2</v>
      </c>
      <c r="H30" s="76">
        <v>4503268.0290218676</v>
      </c>
      <c r="I30" s="44">
        <f>I$23/($H$30*$G$30)</f>
        <v>8.5040972678530839E-3</v>
      </c>
      <c r="J30" s="44">
        <f>J$23/($H$30*$G$30)</f>
        <v>7.2578952867818338E-3</v>
      </c>
    </row>
    <row r="31" spans="1:12">
      <c r="G31" t="s">
        <v>207</v>
      </c>
      <c r="H31" t="s">
        <v>208</v>
      </c>
    </row>
    <row r="32" spans="1:12">
      <c r="F32" t="s">
        <v>213</v>
      </c>
      <c r="G32" s="45">
        <f>G28/G23</f>
        <v>35.206787213491801</v>
      </c>
      <c r="H32" s="45">
        <f>H27/H23</f>
        <v>29.971131605609468</v>
      </c>
    </row>
    <row r="34" spans="1:8">
      <c r="F34" t="s">
        <v>231</v>
      </c>
    </row>
    <row r="36" spans="1:8">
      <c r="A36" t="s">
        <v>214</v>
      </c>
    </row>
    <row r="37" spans="1:8">
      <c r="B37" t="s">
        <v>215</v>
      </c>
      <c r="C37" t="s">
        <v>216</v>
      </c>
      <c r="D37" t="s">
        <v>217</v>
      </c>
      <c r="E37" t="s">
        <v>218</v>
      </c>
      <c r="F37" t="s">
        <v>220</v>
      </c>
      <c r="G37" t="s">
        <v>221</v>
      </c>
      <c r="H37" t="s">
        <v>222</v>
      </c>
    </row>
    <row r="38" spans="1:8">
      <c r="A38" t="s">
        <v>219</v>
      </c>
      <c r="B38" s="80">
        <v>12711</v>
      </c>
      <c r="C38" s="80">
        <v>192153429</v>
      </c>
      <c r="D38" s="80">
        <v>2378473</v>
      </c>
      <c r="E38" s="80">
        <v>94158412</v>
      </c>
      <c r="F38" s="80">
        <v>2220880</v>
      </c>
      <c r="G38" s="80">
        <v>19939525</v>
      </c>
      <c r="H38" s="76">
        <f>G38+D38</f>
        <v>22317998</v>
      </c>
    </row>
    <row r="39" spans="1:8">
      <c r="A39" t="s">
        <v>223</v>
      </c>
      <c r="B39" s="44">
        <v>0.19600000000000001</v>
      </c>
    </row>
    <row r="40" spans="1:8">
      <c r="A40" t="s">
        <v>224</v>
      </c>
      <c r="B40">
        <v>75573</v>
      </c>
    </row>
    <row r="41" spans="1:8">
      <c r="A41" t="s">
        <v>225</v>
      </c>
      <c r="B41">
        <f>B40*B39</f>
        <v>14812.308000000001</v>
      </c>
    </row>
    <row r="42" spans="1:8">
      <c r="A42" t="s">
        <v>226</v>
      </c>
      <c r="B42" s="44">
        <f>0.000001*G38/B41</f>
        <v>1.3461457188170809E-3</v>
      </c>
    </row>
    <row r="43" spans="1:8">
      <c r="A43" t="s">
        <v>228</v>
      </c>
      <c r="B43" s="44">
        <f>0.000001*H38/B41</f>
        <v>1.5067198170602447E-3</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42"/>
  <sheetViews>
    <sheetView workbookViewId="0">
      <pane xSplit="1" ySplit="4" topLeftCell="B5" activePane="bottomRight" state="frozen"/>
      <selection activeCell="E6" sqref="E6"/>
      <selection pane="topRight" activeCell="E6" sqref="E6"/>
      <selection pane="bottomLeft" activeCell="E6" sqref="E6"/>
      <selection pane="bottomRight" activeCell="J3" sqref="J3"/>
    </sheetView>
  </sheetViews>
  <sheetFormatPr baseColWidth="10" defaultColWidth="8.7109375" defaultRowHeight="16"/>
  <cols>
    <col min="1" max="1" width="33.7109375" style="1" customWidth="1"/>
    <col min="2" max="2" width="9.28515625" style="1" customWidth="1"/>
    <col min="3" max="5" width="14" style="1" customWidth="1"/>
    <col min="6" max="6" width="4.7109375" style="1" customWidth="1"/>
    <col min="7" max="9" width="14" style="1" customWidth="1"/>
    <col min="10" max="12" width="8.7109375" style="1"/>
    <col min="13" max="13" width="9" style="1" bestFit="1" customWidth="1"/>
    <col min="14" max="16384" width="8.7109375" style="1"/>
  </cols>
  <sheetData>
    <row r="1" spans="1:17" ht="20">
      <c r="A1" s="20"/>
      <c r="B1" s="20"/>
      <c r="C1" s="20"/>
      <c r="D1" s="20"/>
      <c r="E1" s="20"/>
      <c r="F1" s="20"/>
      <c r="G1" s="20"/>
      <c r="H1" s="20"/>
      <c r="I1" s="20"/>
    </row>
    <row r="2" spans="1:17" ht="33" customHeight="1">
      <c r="A2" s="166" t="s">
        <v>127</v>
      </c>
      <c r="B2" s="166"/>
      <c r="C2" s="166"/>
      <c r="D2" s="166"/>
      <c r="E2" s="166"/>
      <c r="F2" s="166"/>
      <c r="G2" s="166"/>
      <c r="H2" s="166"/>
      <c r="I2" s="162"/>
      <c r="J2" s="1" t="s">
        <v>443</v>
      </c>
    </row>
    <row r="3" spans="1:17" ht="10" customHeight="1" thickBot="1">
      <c r="A3" s="21"/>
      <c r="B3" s="21"/>
      <c r="C3" s="21"/>
      <c r="D3" s="21"/>
      <c r="E3" s="21"/>
      <c r="F3" s="21"/>
      <c r="G3" s="21"/>
      <c r="H3" s="21"/>
      <c r="I3" s="21"/>
    </row>
    <row r="4" spans="1:17" s="10" customFormat="1" ht="103" customHeight="1" thickTop="1">
      <c r="A4" s="22"/>
      <c r="B4" s="22"/>
      <c r="C4" s="22" t="s">
        <v>118</v>
      </c>
      <c r="D4" s="22" t="s">
        <v>119</v>
      </c>
      <c r="E4" s="22" t="s">
        <v>120</v>
      </c>
      <c r="F4" s="54"/>
      <c r="G4" s="22" t="s">
        <v>112</v>
      </c>
      <c r="H4" s="22" t="s">
        <v>98</v>
      </c>
      <c r="I4" s="136"/>
      <c r="J4" s="10" t="s">
        <v>110</v>
      </c>
      <c r="K4" s="10" t="s">
        <v>109</v>
      </c>
      <c r="L4" s="56" t="s">
        <v>102</v>
      </c>
      <c r="M4" s="56" t="s">
        <v>103</v>
      </c>
      <c r="N4" s="56" t="s">
        <v>104</v>
      </c>
      <c r="O4" s="56" t="s">
        <v>114</v>
      </c>
      <c r="P4" s="10" t="s">
        <v>113</v>
      </c>
    </row>
    <row r="5" spans="1:17" s="10" customFormat="1" ht="17" customHeight="1">
      <c r="A5" s="26"/>
      <c r="B5" s="26"/>
      <c r="C5" s="48"/>
      <c r="D5" s="49"/>
      <c r="E5" s="49"/>
      <c r="F5" s="49"/>
      <c r="G5" s="49"/>
      <c r="H5" s="49"/>
      <c r="I5" s="49"/>
    </row>
    <row r="6" spans="1:17" s="10" customFormat="1" ht="28" customHeight="1">
      <c r="A6" s="26" t="s">
        <v>101</v>
      </c>
      <c r="B6" s="26"/>
      <c r="C6" s="48"/>
      <c r="D6" s="49"/>
      <c r="E6" s="49"/>
      <c r="F6" s="49"/>
      <c r="G6" s="49"/>
      <c r="H6" s="49"/>
      <c r="I6" s="49"/>
      <c r="J6" s="10">
        <f>17.638*1.05</f>
        <v>18.519900000000003</v>
      </c>
      <c r="K6" s="10">
        <f>Table1!C5*1.055</f>
        <v>93.538912032438091</v>
      </c>
      <c r="L6" s="10">
        <f>DataFig2!T$106</f>
        <v>0.38641812381382179</v>
      </c>
      <c r="M6" s="10">
        <f>DataFig2!B106</f>
        <v>0.19610738356232638</v>
      </c>
      <c r="N6" s="10">
        <v>9.9897095575360098E-2</v>
      </c>
      <c r="O6" s="10">
        <v>0.8347</v>
      </c>
      <c r="P6" s="10">
        <v>9.7199999999999995E-2</v>
      </c>
    </row>
    <row r="7" spans="1:17" s="10" customFormat="1" ht="28" customHeight="1">
      <c r="A7" s="55" t="s">
        <v>115</v>
      </c>
      <c r="B7" s="26"/>
      <c r="C7" s="47">
        <f>L7</f>
        <v>5.875</v>
      </c>
      <c r="D7" s="47">
        <f>M7</f>
        <v>30.82</v>
      </c>
      <c r="E7" s="47">
        <f>N7</f>
        <v>171.8</v>
      </c>
      <c r="F7" s="49"/>
      <c r="G7" s="58">
        <v>10</v>
      </c>
      <c r="H7" s="58">
        <v>50</v>
      </c>
      <c r="I7" s="58"/>
      <c r="J7" s="10" t="s">
        <v>128</v>
      </c>
      <c r="K7" s="10">
        <f>10154/93891</f>
        <v>0.10814668072552215</v>
      </c>
      <c r="L7" s="10">
        <v>5.875</v>
      </c>
      <c r="M7" s="10">
        <v>30.82</v>
      </c>
      <c r="N7" s="10">
        <v>171.8</v>
      </c>
      <c r="O7" s="10">
        <v>21.3</v>
      </c>
      <c r="P7" s="10">
        <v>10.885</v>
      </c>
    </row>
    <row r="8" spans="1:17" s="10" customFormat="1" ht="25" customHeight="1">
      <c r="A8" s="55" t="s">
        <v>121</v>
      </c>
      <c r="B8" s="26"/>
      <c r="C8" s="58">
        <f>C9*$K$6</f>
        <v>25.910488094022114</v>
      </c>
      <c r="D8" s="58">
        <f>D9*$K$6</f>
        <v>12.972893422876977</v>
      </c>
      <c r="E8" s="58">
        <f>E9*$K$6</f>
        <v>6.3480065457334707</v>
      </c>
      <c r="F8" s="25"/>
      <c r="G8" s="58">
        <f>O7</f>
        <v>21.3</v>
      </c>
      <c r="H8" s="58">
        <f>P7</f>
        <v>10.885</v>
      </c>
      <c r="I8" s="58"/>
      <c r="J8" s="10" t="s">
        <v>129</v>
      </c>
      <c r="K8" s="10">
        <v>174.2</v>
      </c>
      <c r="L8" s="10">
        <v>1.395</v>
      </c>
      <c r="M8" s="10">
        <v>1.4139999999999999</v>
      </c>
      <c r="N8" s="10">
        <v>1.472</v>
      </c>
      <c r="O8" s="10">
        <v>1.4039999999999999</v>
      </c>
      <c r="P8" s="10">
        <v>1.4108000000000001</v>
      </c>
      <c r="Q8" s="10" t="s">
        <v>122</v>
      </c>
    </row>
    <row r="9" spans="1:17" s="10" customFormat="1" ht="28" customHeight="1">
      <c r="A9" s="55" t="s">
        <v>116</v>
      </c>
      <c r="B9" s="26"/>
      <c r="C9" s="57">
        <f>L6/L8</f>
        <v>0.27700223929306222</v>
      </c>
      <c r="D9" s="57">
        <f>M6/M8</f>
        <v>0.13868980449952362</v>
      </c>
      <c r="E9" s="57">
        <f>N6/N8</f>
        <v>6.7864874711521805E-2</v>
      </c>
      <c r="F9" s="25"/>
      <c r="G9" s="57">
        <f>G8/$K$6</f>
        <v>0.22771271909398982</v>
      </c>
      <c r="H9" s="57">
        <f>H8/$K$6</f>
        <v>0.11636868297361874</v>
      </c>
      <c r="I9" s="57"/>
      <c r="J9" s="10" t="s">
        <v>130</v>
      </c>
      <c r="K9" s="61">
        <f>K6*1000000/K8</f>
        <v>536962.75563971349</v>
      </c>
    </row>
    <row r="10" spans="1:17" ht="28" customHeight="1">
      <c r="A10" s="55" t="s">
        <v>117</v>
      </c>
      <c r="B10" s="27"/>
      <c r="C10" s="25">
        <f>C8/$J$6</f>
        <v>1.3990619870529597</v>
      </c>
      <c r="D10" s="25">
        <f>D8/$J$6</f>
        <v>0.70048398872979734</v>
      </c>
      <c r="E10" s="25">
        <f>E8/$J$6</f>
        <v>0.34276678306759051</v>
      </c>
      <c r="F10" s="25"/>
      <c r="G10" s="25">
        <f>G8/$J$6</f>
        <v>1.1501142014805694</v>
      </c>
      <c r="H10" s="25">
        <f>H8/$J$6</f>
        <v>0.58774615413690123</v>
      </c>
      <c r="I10" s="25"/>
    </row>
    <row r="11" spans="1:17" ht="28" customHeight="1">
      <c r="A11" s="26" t="s">
        <v>95</v>
      </c>
      <c r="B11" s="28"/>
      <c r="C11" s="47"/>
      <c r="D11" s="25"/>
      <c r="E11" s="25"/>
      <c r="F11" s="25"/>
      <c r="G11" s="25"/>
      <c r="H11" s="25"/>
      <c r="I11" s="25"/>
      <c r="K11" s="1" t="s">
        <v>133</v>
      </c>
      <c r="L11" s="10">
        <f>DataFig2!V$106</f>
        <v>0.35131406952937738</v>
      </c>
      <c r="M11" s="1">
        <f>DataFig2!E106</f>
        <v>0.17829205914066676</v>
      </c>
      <c r="N11" s="1">
        <f>M11*N6/M6</f>
        <v>9.0821969824722765E-2</v>
      </c>
    </row>
    <row r="12" spans="1:17" ht="28" customHeight="1">
      <c r="A12" s="55" t="s">
        <v>115</v>
      </c>
      <c r="B12" s="28"/>
      <c r="C12" s="47">
        <f>C7*C13/C8</f>
        <v>5.3412871480104878</v>
      </c>
      <c r="D12" s="47">
        <f>D7*D13/D8</f>
        <v>28.020165089648213</v>
      </c>
      <c r="E12" s="47">
        <f>E7*E13/E8</f>
        <v>156.19287353671521</v>
      </c>
      <c r="F12" s="25"/>
      <c r="G12" s="58">
        <v>10</v>
      </c>
      <c r="H12" s="58">
        <v>50</v>
      </c>
      <c r="I12" s="58"/>
      <c r="K12" s="1" t="s">
        <v>134</v>
      </c>
      <c r="L12" s="10"/>
    </row>
    <row r="13" spans="1:17" ht="28" customHeight="1">
      <c r="A13" s="55" t="s">
        <v>121</v>
      </c>
      <c r="B13" s="28"/>
      <c r="C13" s="58">
        <f>C14*$K$6</f>
        <v>23.556656520047504</v>
      </c>
      <c r="D13" s="58">
        <f>D14*$K$6</f>
        <v>11.794374282914482</v>
      </c>
      <c r="E13" s="58">
        <f>E14*$K$6</f>
        <v>5.7713235367170448</v>
      </c>
      <c r="F13" s="25"/>
      <c r="G13" s="58">
        <f>0.95*C13*G8/C8</f>
        <v>18.396756670636975</v>
      </c>
      <c r="H13" s="58">
        <f>0.95*D13*H8/D8</f>
        <v>9.4013472469428834</v>
      </c>
      <c r="I13" s="58"/>
      <c r="K13" s="1" t="s">
        <v>135</v>
      </c>
      <c r="L13" s="10">
        <f>L8</f>
        <v>1.395</v>
      </c>
      <c r="M13" s="10">
        <f>M8</f>
        <v>1.4139999999999999</v>
      </c>
      <c r="N13" s="10">
        <f>N8</f>
        <v>1.472</v>
      </c>
    </row>
    <row r="14" spans="1:17" ht="28" customHeight="1">
      <c r="A14" s="55" t="s">
        <v>116</v>
      </c>
      <c r="B14" s="28"/>
      <c r="C14" s="57">
        <f>L11/L13</f>
        <v>0.25183804267338877</v>
      </c>
      <c r="D14" s="57">
        <f>M11/M13</f>
        <v>0.12609056516313066</v>
      </c>
      <c r="E14" s="57">
        <f>N11/N13</f>
        <v>6.1699707761360578E-2</v>
      </c>
      <c r="F14" s="25"/>
      <c r="G14" s="57">
        <f>G13/$K$6</f>
        <v>0.19667490535123197</v>
      </c>
      <c r="H14" s="57">
        <f>H13/$K$6</f>
        <v>0.10050734012902157</v>
      </c>
      <c r="I14" s="57"/>
      <c r="L14" s="13"/>
    </row>
    <row r="15" spans="1:17" ht="28" customHeight="1">
      <c r="A15" s="55" t="s">
        <v>117</v>
      </c>
      <c r="B15" s="28"/>
      <c r="C15" s="25">
        <f>C13/$J$6</f>
        <v>1.2719645635261259</v>
      </c>
      <c r="D15" s="25">
        <f>D13/$J$6</f>
        <v>0.63684870236418556</v>
      </c>
      <c r="E15" s="25">
        <f>E13/$J$6</f>
        <v>0.31162822351724595</v>
      </c>
      <c r="F15" s="25"/>
      <c r="G15" s="25">
        <f>G13/$J$6</f>
        <v>0.99335075624798042</v>
      </c>
      <c r="H15" s="25">
        <f>H13/$J$6</f>
        <v>0.50763488177273541</v>
      </c>
      <c r="I15" s="25"/>
      <c r="L15" s="13"/>
    </row>
    <row r="16" spans="1:17" ht="28" customHeight="1">
      <c r="A16" s="46" t="s">
        <v>96</v>
      </c>
      <c r="B16" s="28"/>
      <c r="C16" s="47"/>
      <c r="D16" s="25"/>
      <c r="E16" s="25"/>
      <c r="F16" s="25"/>
      <c r="G16" s="25"/>
      <c r="H16" s="25"/>
      <c r="I16" s="25"/>
      <c r="K16" s="1" t="s">
        <v>133</v>
      </c>
      <c r="L16" s="1">
        <v>0.45100000000000001</v>
      </c>
      <c r="M16" s="1">
        <v>0.1938</v>
      </c>
      <c r="N16" s="1">
        <v>9.01E-2</v>
      </c>
      <c r="O16" s="1">
        <v>1.492</v>
      </c>
      <c r="P16" s="1">
        <v>9.0899999999999995E-2</v>
      </c>
      <c r="Q16" s="1" t="s">
        <v>142</v>
      </c>
    </row>
    <row r="17" spans="1:17" ht="28" customHeight="1">
      <c r="A17" s="55" t="s">
        <v>115</v>
      </c>
      <c r="B17" s="28"/>
      <c r="C17" s="47">
        <v>9.0399999999999991</v>
      </c>
      <c r="D17" s="47">
        <v>40.590000000000003</v>
      </c>
      <c r="E17" s="47">
        <v>172.29</v>
      </c>
      <c r="F17" s="25"/>
      <c r="G17" s="58">
        <v>10</v>
      </c>
      <c r="H17" s="58">
        <v>50</v>
      </c>
      <c r="I17" s="58"/>
      <c r="K17" s="1" t="s">
        <v>134</v>
      </c>
    </row>
    <row r="18" spans="1:17" ht="28" customHeight="1">
      <c r="A18" s="55" t="s">
        <v>121</v>
      </c>
      <c r="B18" s="28"/>
      <c r="C18" s="58">
        <v>27.456</v>
      </c>
      <c r="D18" s="58">
        <v>11.45</v>
      </c>
      <c r="E18" s="58">
        <v>5.54</v>
      </c>
      <c r="F18" s="25"/>
      <c r="G18" s="58">
        <v>24.768999999999998</v>
      </c>
      <c r="H18" s="58">
        <v>9.6549999999999994</v>
      </c>
      <c r="I18" s="58"/>
      <c r="K18" s="1" t="s">
        <v>135</v>
      </c>
      <c r="L18" s="10">
        <v>1.5740000000000001</v>
      </c>
      <c r="M18" s="10">
        <v>1.6178999999999999</v>
      </c>
      <c r="N18" s="1">
        <v>1.5468</v>
      </c>
      <c r="O18" s="10">
        <v>1.5760000000000001</v>
      </c>
      <c r="P18" s="10">
        <v>1.4450000000000001</v>
      </c>
      <c r="Q18" s="1" t="s">
        <v>123</v>
      </c>
    </row>
    <row r="19" spans="1:17" ht="28" customHeight="1">
      <c r="A19" s="55" t="s">
        <v>116</v>
      </c>
      <c r="B19" s="28"/>
      <c r="C19" s="57">
        <f>C18/$K$6</f>
        <v>0.29352490213354859</v>
      </c>
      <c r="D19" s="57">
        <f>D18/$K$6</f>
        <v>0.12240894993550157</v>
      </c>
      <c r="E19" s="57">
        <f>E18/$K$6</f>
        <v>5.9226688440408619E-2</v>
      </c>
      <c r="F19" s="25"/>
      <c r="G19" s="57">
        <f>G18/$K$6</f>
        <v>0.2647988891661518</v>
      </c>
      <c r="H19" s="57">
        <f>H18/$K$6</f>
        <v>0.10321907525128975</v>
      </c>
      <c r="I19" s="57"/>
      <c r="L19" s="13"/>
      <c r="O19" s="1">
        <f>27.4/10</f>
        <v>2.7399999999999998</v>
      </c>
      <c r="P19" s="1">
        <f>162/50</f>
        <v>3.24</v>
      </c>
    </row>
    <row r="20" spans="1:17" ht="28" customHeight="1">
      <c r="A20" s="55" t="s">
        <v>117</v>
      </c>
      <c r="B20" s="28"/>
      <c r="C20" s="25">
        <f>C18/$J$6</f>
        <v>1.4825134045000241</v>
      </c>
      <c r="D20" s="25">
        <f>D18/$J$6</f>
        <v>0.61825387826068157</v>
      </c>
      <c r="E20" s="25">
        <f>E18/$J$6</f>
        <v>0.29913768432874904</v>
      </c>
      <c r="F20" s="25"/>
      <c r="G20" s="25">
        <f>G18/$J$6</f>
        <v>1.3374262280033906</v>
      </c>
      <c r="H20" s="25">
        <f>H18/$J$6</f>
        <v>0.52133110869929089</v>
      </c>
      <c r="I20" s="25"/>
      <c r="L20" s="13"/>
    </row>
    <row r="21" spans="1:17" ht="28" customHeight="1">
      <c r="A21" s="46" t="s">
        <v>97</v>
      </c>
      <c r="B21" s="28"/>
      <c r="C21" s="47"/>
      <c r="D21" s="25"/>
      <c r="E21" s="25"/>
      <c r="F21" s="25"/>
      <c r="G21" s="25"/>
      <c r="H21" s="25"/>
      <c r="I21" s="25"/>
      <c r="K21" s="1" t="s">
        <v>133</v>
      </c>
      <c r="L21" s="13"/>
      <c r="M21" s="1">
        <f>AVERAGE(DataFig2!J$99:J$102)</f>
        <v>0.15953615622029482</v>
      </c>
      <c r="N21" s="1">
        <f>AVERAGE(DataFig2!Y$99:Y$102)</f>
        <v>7.7399585284584196E-2</v>
      </c>
    </row>
    <row r="22" spans="1:17" ht="28" customHeight="1">
      <c r="A22" s="55" t="s">
        <v>115</v>
      </c>
      <c r="B22" s="28"/>
      <c r="C22" s="47"/>
      <c r="D22" s="58">
        <f>M24</f>
        <v>25.46686382276723</v>
      </c>
      <c r="E22" s="58">
        <f>N24</f>
        <v>123.55347810055954</v>
      </c>
      <c r="F22" s="25"/>
      <c r="G22" s="58">
        <v>10</v>
      </c>
      <c r="H22" s="58">
        <v>50</v>
      </c>
      <c r="I22" s="58"/>
      <c r="K22" s="1" t="s">
        <v>134</v>
      </c>
      <c r="L22" s="13"/>
      <c r="M22" s="1">
        <f>M21/M23</f>
        <v>0.10635743748019655</v>
      </c>
      <c r="N22" s="1">
        <f>N21/N23</f>
        <v>5.1599723523056133E-2</v>
      </c>
    </row>
    <row r="23" spans="1:17" ht="28" customHeight="1">
      <c r="A23" s="55" t="s">
        <v>121</v>
      </c>
      <c r="B23" s="28"/>
      <c r="C23" s="47"/>
      <c r="D23" s="58">
        <f>D24*$K$6</f>
        <v>8.8726553558521033</v>
      </c>
      <c r="E23" s="58">
        <f>E24*$K$6</f>
        <v>4.3046031770234947</v>
      </c>
      <c r="F23" s="25"/>
      <c r="G23" s="58">
        <f>G22*(O25-1)*O26*$K$8</f>
        <v>14.159285717421573</v>
      </c>
      <c r="H23" s="58">
        <f>H22*(P25-1)*P26*$K$8</f>
        <v>6.7666795098555523</v>
      </c>
      <c r="I23" s="58"/>
      <c r="K23" s="1" t="s">
        <v>137</v>
      </c>
      <c r="L23" s="13"/>
      <c r="M23" s="10">
        <v>1.5</v>
      </c>
      <c r="N23" s="10">
        <v>1.5</v>
      </c>
      <c r="O23" s="1">
        <f>M23</f>
        <v>1.5</v>
      </c>
      <c r="P23" s="1">
        <f>N23</f>
        <v>1.5</v>
      </c>
    </row>
    <row r="24" spans="1:17" ht="28" customHeight="1">
      <c r="A24" s="55" t="s">
        <v>116</v>
      </c>
      <c r="B24" s="28"/>
      <c r="C24" s="47"/>
      <c r="D24" s="57">
        <f>(1-$K$7)*M21/M23</f>
        <v>9.4855233646241044E-2</v>
      </c>
      <c r="E24" s="57">
        <f>(1-$K$7)*N21/N23</f>
        <v>4.6019384697682963E-2</v>
      </c>
      <c r="F24" s="25"/>
      <c r="G24" s="57">
        <f>G23/$K$6</f>
        <v>0.15137321366867423</v>
      </c>
      <c r="H24" s="57">
        <f>H23/$K$6</f>
        <v>7.2340797672619445E-2</v>
      </c>
      <c r="I24" s="57"/>
      <c r="K24" s="13" t="s">
        <v>131</v>
      </c>
      <c r="L24" s="13"/>
      <c r="M24" s="63">
        <f>0.000001*$K$9*(1-$K$7)*M21/(M26*M25)</f>
        <v>25.46686382276723</v>
      </c>
      <c r="N24" s="63">
        <f>0.000001*$K$9*(1-$K$7)*N21/(N26*N25)</f>
        <v>123.55347810055954</v>
      </c>
      <c r="O24" s="13">
        <f>G22</f>
        <v>10</v>
      </c>
      <c r="P24" s="13">
        <f>H22</f>
        <v>50</v>
      </c>
    </row>
    <row r="25" spans="1:17" ht="28" customHeight="1">
      <c r="A25" s="55" t="s">
        <v>117</v>
      </c>
      <c r="B25" s="28"/>
      <c r="C25" s="47"/>
      <c r="D25" s="25">
        <f>D23/$J$6</f>
        <v>0.4790876492773774</v>
      </c>
      <c r="E25" s="25">
        <f>E23/$J$6</f>
        <v>0.23243123218934736</v>
      </c>
      <c r="F25" s="25"/>
      <c r="G25" s="25">
        <f>G23/$J$6</f>
        <v>0.76454439372899263</v>
      </c>
      <c r="H25" s="25">
        <f>H23/$J$6</f>
        <v>0.36537343667382388</v>
      </c>
      <c r="I25" s="25"/>
      <c r="K25" s="13" t="s">
        <v>132</v>
      </c>
      <c r="L25" s="13"/>
      <c r="M25" s="62">
        <f>M23/(M23-1)</f>
        <v>3</v>
      </c>
      <c r="N25" s="62">
        <f>N23/(N23-1)</f>
        <v>3</v>
      </c>
      <c r="O25" s="62">
        <f>O23/(O23-1)</f>
        <v>3</v>
      </c>
      <c r="P25" s="62">
        <f>P23/(P23-1)</f>
        <v>3</v>
      </c>
    </row>
    <row r="26" spans="1:17" ht="28" customHeight="1">
      <c r="A26" s="55"/>
      <c r="B26" s="28"/>
      <c r="C26" s="47"/>
      <c r="D26" s="25"/>
      <c r="E26" s="25"/>
      <c r="F26" s="25"/>
      <c r="G26" s="25"/>
      <c r="H26" s="25"/>
      <c r="I26" s="25"/>
      <c r="K26" s="1" t="s">
        <v>136</v>
      </c>
      <c r="L26" s="13"/>
      <c r="M26" s="64">
        <v>1E-3</v>
      </c>
      <c r="N26" s="64">
        <v>1E-4</v>
      </c>
      <c r="O26" s="64">
        <f>M26*(M24/O24)^O23</f>
        <v>4.064088897078523E-3</v>
      </c>
      <c r="P26" s="64">
        <f>N26*(N24/P24)^P23</f>
        <v>3.8844314063464708E-4</v>
      </c>
    </row>
    <row r="27" spans="1:17" ht="28" customHeight="1">
      <c r="A27" s="46" t="s">
        <v>126</v>
      </c>
      <c r="B27" s="28"/>
      <c r="C27" s="47"/>
      <c r="D27" s="25"/>
      <c r="E27" s="25"/>
      <c r="F27" s="25"/>
      <c r="G27" s="25"/>
      <c r="H27" s="25"/>
      <c r="I27" s="25"/>
      <c r="L27" s="13"/>
    </row>
    <row r="28" spans="1:17" ht="28" customHeight="1">
      <c r="A28" s="28" t="s">
        <v>99</v>
      </c>
      <c r="B28" s="28"/>
      <c r="C28" s="57">
        <f t="shared" ref="C28:E29" si="0">1-0.5*((1-$K28)+(1-$K28)^(1/L$8))</f>
        <v>0.12998540753151477</v>
      </c>
      <c r="D28" s="57">
        <f t="shared" si="0"/>
        <v>0.12928822232642578</v>
      </c>
      <c r="E28" s="57">
        <f t="shared" si="0"/>
        <v>0.12726514442685666</v>
      </c>
      <c r="F28" s="57"/>
      <c r="G28" s="57">
        <f>1-0.5*((1-$K28)+(1-$K28)^(O$8))</f>
        <v>0.17700815249959689</v>
      </c>
      <c r="H28" s="57">
        <f>1-0.5*((1-$K28)+(1-$K28)^(P$8))</f>
        <v>0.177447741774722</v>
      </c>
      <c r="I28" s="57"/>
      <c r="K28" s="59">
        <v>0.15</v>
      </c>
      <c r="L28" s="13"/>
    </row>
    <row r="29" spans="1:17" ht="28" customHeight="1">
      <c r="A29" s="28" t="s">
        <v>100</v>
      </c>
      <c r="B29" s="28"/>
      <c r="C29" s="57">
        <f t="shared" si="0"/>
        <v>0.44578691325631126</v>
      </c>
      <c r="D29" s="57">
        <f t="shared" si="0"/>
        <v>0.44374900818578622</v>
      </c>
      <c r="E29" s="57">
        <f t="shared" si="0"/>
        <v>0.43777625314332647</v>
      </c>
      <c r="F29" s="57"/>
      <c r="G29" s="57">
        <f>1-0.5*((1-$K29)+(1-$K29)^(O$8))</f>
        <v>0.5610600089604717</v>
      </c>
      <c r="H29" s="57">
        <f>1-0.5*((1-$K29)+(1-$K29)^(P$8))</f>
        <v>0.56194846340485094</v>
      </c>
      <c r="I29" s="57"/>
      <c r="K29" s="59">
        <v>0.5</v>
      </c>
      <c r="L29" s="13"/>
    </row>
    <row r="30" spans="1:17" ht="28" customHeight="1">
      <c r="A30" s="28" t="s">
        <v>163</v>
      </c>
      <c r="B30" s="28"/>
      <c r="C30" s="57"/>
      <c r="D30" s="57">
        <f>1-D23/D8</f>
        <v>0.31606195575416751</v>
      </c>
      <c r="E30" s="57">
        <f>1-E23/E8</f>
        <v>0.32189685911451338</v>
      </c>
      <c r="F30" s="57"/>
      <c r="G30" s="57">
        <f>1-G23/G8</f>
        <v>0.33524480199898721</v>
      </c>
      <c r="H30" s="57">
        <f>1-H23/H8</f>
        <v>0.37834823060582889</v>
      </c>
      <c r="I30" s="57"/>
      <c r="K30" s="59"/>
      <c r="L30" s="13"/>
    </row>
    <row r="31" spans="1:17" ht="7.5" customHeight="1" thickBot="1">
      <c r="A31" s="23"/>
      <c r="B31" s="23"/>
      <c r="C31" s="23"/>
      <c r="D31" s="23"/>
      <c r="E31" s="23"/>
      <c r="F31" s="23"/>
      <c r="G31" s="23"/>
      <c r="H31" s="23"/>
      <c r="I31" s="132"/>
    </row>
    <row r="32" spans="1:17" ht="21" thickTop="1">
      <c r="A32" s="24"/>
      <c r="B32" s="24"/>
      <c r="C32" s="24"/>
      <c r="D32" s="24"/>
      <c r="E32" s="24"/>
      <c r="F32" s="24"/>
      <c r="G32" s="24"/>
      <c r="H32" s="24"/>
      <c r="I32" s="24"/>
    </row>
    <row r="33" spans="1:9" ht="21" customHeight="1">
      <c r="A33" s="167" t="s">
        <v>164</v>
      </c>
      <c r="B33" s="167"/>
      <c r="C33" s="167"/>
      <c r="D33" s="167"/>
      <c r="E33" s="167"/>
      <c r="F33" s="167"/>
      <c r="G33" s="167"/>
      <c r="H33" s="167"/>
      <c r="I33" s="163"/>
    </row>
    <row r="34" spans="1:9" ht="21" customHeight="1">
      <c r="A34" s="167"/>
      <c r="B34" s="167"/>
      <c r="C34" s="167"/>
      <c r="D34" s="167"/>
      <c r="E34" s="167"/>
      <c r="F34" s="167"/>
      <c r="G34" s="167"/>
      <c r="H34" s="167"/>
      <c r="I34" s="163"/>
    </row>
    <row r="35" spans="1:9" ht="21" customHeight="1">
      <c r="A35" s="167"/>
      <c r="B35" s="167"/>
      <c r="C35" s="167"/>
      <c r="D35" s="167"/>
      <c r="E35" s="167"/>
      <c r="F35" s="167"/>
      <c r="G35" s="167"/>
      <c r="H35" s="167"/>
      <c r="I35" s="163"/>
    </row>
    <row r="36" spans="1:9" ht="185" customHeight="1">
      <c r="A36" s="167"/>
      <c r="B36" s="167"/>
      <c r="C36" s="167"/>
      <c r="D36" s="167"/>
      <c r="E36" s="167"/>
      <c r="F36" s="167"/>
      <c r="G36" s="167"/>
      <c r="H36" s="167"/>
      <c r="I36" s="163"/>
    </row>
    <row r="37" spans="1:9">
      <c r="A37" s="3"/>
      <c r="B37" s="3"/>
      <c r="C37" s="3"/>
      <c r="D37" s="3"/>
      <c r="E37" s="3"/>
      <c r="F37" s="3"/>
      <c r="G37" s="3"/>
      <c r="H37" s="3"/>
      <c r="I37" s="3"/>
    </row>
    <row r="38" spans="1:9">
      <c r="A38" s="3"/>
      <c r="B38" s="3"/>
      <c r="C38" s="3"/>
      <c r="D38" s="3"/>
      <c r="E38" s="3"/>
      <c r="F38" s="3"/>
      <c r="G38" s="3"/>
      <c r="H38" s="3"/>
      <c r="I38" s="3"/>
    </row>
    <row r="39" spans="1:9">
      <c r="A39" s="3"/>
      <c r="B39" s="3"/>
      <c r="C39" s="3"/>
      <c r="D39" s="3"/>
      <c r="E39" s="3"/>
      <c r="F39" s="3"/>
      <c r="G39" s="3"/>
      <c r="H39" s="3"/>
      <c r="I39" s="3"/>
    </row>
    <row r="40" spans="1:9">
      <c r="A40" s="3"/>
      <c r="B40" s="3"/>
      <c r="C40" s="3"/>
      <c r="D40" s="3"/>
      <c r="E40" s="3"/>
      <c r="F40" s="3"/>
      <c r="G40" s="3"/>
      <c r="H40" s="3"/>
      <c r="I40" s="3"/>
    </row>
    <row r="41" spans="1:9">
      <c r="A41" s="3"/>
      <c r="B41" s="3"/>
      <c r="C41" s="3"/>
      <c r="D41" s="3"/>
      <c r="E41" s="3"/>
      <c r="F41" s="3"/>
      <c r="G41" s="3"/>
      <c r="H41" s="3"/>
      <c r="I41" s="3"/>
    </row>
    <row r="42" spans="1:9">
      <c r="A42" s="2"/>
      <c r="B42" s="2"/>
      <c r="C42" s="2"/>
      <c r="D42" s="2"/>
      <c r="E42" s="2"/>
      <c r="F42" s="2"/>
      <c r="G42" s="2"/>
      <c r="H42" s="2"/>
      <c r="I42" s="2"/>
    </row>
  </sheetData>
  <mergeCells count="2">
    <mergeCell ref="A2:H2"/>
    <mergeCell ref="A33:H36"/>
  </mergeCells>
  <phoneticPr fontId="41" type="noConversion"/>
  <pageMargins left="0.75" right="0.75" top="1" bottom="1" header="0.5" footer="0.5"/>
  <pageSetup scale="30"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25"/>
  <sheetViews>
    <sheetView workbookViewId="0">
      <pane xSplit="1" ySplit="4" topLeftCell="B5" activePane="bottomRight" state="frozen"/>
      <selection activeCell="E6" sqref="E6"/>
      <selection pane="topRight" activeCell="E6" sqref="E6"/>
      <selection pane="bottomLeft" activeCell="E6" sqref="E6"/>
      <selection pane="bottomRight" activeCell="E6" sqref="E6"/>
    </sheetView>
  </sheetViews>
  <sheetFormatPr baseColWidth="10" defaultColWidth="8.7109375" defaultRowHeight="16"/>
  <cols>
    <col min="1" max="1" width="35.140625" style="1" customWidth="1"/>
    <col min="2" max="5" width="20.5703125" style="1" customWidth="1"/>
    <col min="6" max="16384" width="8.7109375" style="1"/>
  </cols>
  <sheetData>
    <row r="1" spans="1:8" ht="20">
      <c r="A1" s="20"/>
      <c r="B1" s="20"/>
      <c r="C1" s="20"/>
      <c r="D1" s="20"/>
      <c r="E1" s="20"/>
    </row>
    <row r="2" spans="1:8" ht="33" customHeight="1">
      <c r="A2" s="164" t="s">
        <v>315</v>
      </c>
      <c r="B2" s="164"/>
      <c r="C2" s="164"/>
      <c r="D2" s="164"/>
      <c r="E2" s="164"/>
    </row>
    <row r="3" spans="1:8" ht="10" customHeight="1" thickBot="1">
      <c r="A3" s="125"/>
      <c r="B3" s="125"/>
      <c r="C3" s="125"/>
      <c r="D3" s="125"/>
      <c r="E3" s="125"/>
    </row>
    <row r="4" spans="1:8" s="10" customFormat="1" ht="103" customHeight="1" thickTop="1">
      <c r="A4" s="126"/>
      <c r="B4" s="126" t="s">
        <v>316</v>
      </c>
      <c r="C4" s="126" t="s">
        <v>317</v>
      </c>
      <c r="D4" s="126" t="s">
        <v>318</v>
      </c>
      <c r="E4" s="126" t="s">
        <v>319</v>
      </c>
    </row>
    <row r="5" spans="1:8" s="10" customFormat="1" ht="28" customHeight="1">
      <c r="A5" s="26"/>
      <c r="B5" s="127" t="s">
        <v>320</v>
      </c>
      <c r="C5" s="127" t="s">
        <v>321</v>
      </c>
      <c r="D5" s="127" t="s">
        <v>322</v>
      </c>
      <c r="E5" s="127" t="s">
        <v>323</v>
      </c>
    </row>
    <row r="6" spans="1:8" s="10" customFormat="1" ht="28" customHeight="1">
      <c r="A6" s="55" t="s">
        <v>324</v>
      </c>
      <c r="B6" s="128">
        <v>2007</v>
      </c>
      <c r="C6" s="128">
        <v>2016</v>
      </c>
      <c r="D6" s="128">
        <v>2016</v>
      </c>
      <c r="E6" s="128">
        <v>2014</v>
      </c>
    </row>
    <row r="7" spans="1:8" s="10" customFormat="1" ht="28" customHeight="1">
      <c r="A7" s="55" t="s">
        <v>325</v>
      </c>
      <c r="B7" s="129">
        <f>100*3.13</f>
        <v>313</v>
      </c>
      <c r="C7" s="129">
        <v>951</v>
      </c>
      <c r="D7" s="129">
        <v>365</v>
      </c>
      <c r="E7" s="129">
        <v>5725</v>
      </c>
    </row>
    <row r="8" spans="1:8" ht="28" customHeight="1">
      <c r="A8" s="55" t="s">
        <v>326</v>
      </c>
      <c r="B8" s="47">
        <f>B9*B7</f>
        <v>9.3899999999999988</v>
      </c>
      <c r="C8" s="47">
        <v>30.5</v>
      </c>
      <c r="D8" s="47">
        <v>11.6</v>
      </c>
      <c r="E8" s="129">
        <f>317/2</f>
        <v>158.5</v>
      </c>
    </row>
    <row r="9" spans="1:8" ht="28" customHeight="1">
      <c r="A9" s="28" t="s">
        <v>327</v>
      </c>
      <c r="B9" s="57">
        <v>0.03</v>
      </c>
      <c r="C9" s="57">
        <f>C8/C7</f>
        <v>3.207150368033649E-2</v>
      </c>
      <c r="D9" s="57">
        <f>D8/D7</f>
        <v>3.1780821917808219E-2</v>
      </c>
      <c r="E9" s="57">
        <f>E8/E7</f>
        <v>2.7685589519650656E-2</v>
      </c>
      <c r="H9" s="13"/>
    </row>
    <row r="10" spans="1:8" ht="28" customHeight="1">
      <c r="A10" s="28" t="s">
        <v>328</v>
      </c>
      <c r="B10" s="57">
        <v>5.8999999999999997E-2</v>
      </c>
      <c r="C10" s="57">
        <v>6.3658335046439862E-2</v>
      </c>
      <c r="D10" s="57">
        <v>6.3658335046439862E-2</v>
      </c>
      <c r="E10" s="57">
        <v>6.7699999999999996E-2</v>
      </c>
      <c r="H10" s="13"/>
    </row>
    <row r="11" spans="1:8" ht="28" customHeight="1">
      <c r="A11" s="46" t="s">
        <v>329</v>
      </c>
      <c r="B11" s="49">
        <f>B9/B10</f>
        <v>0.50847457627118642</v>
      </c>
      <c r="C11" s="49">
        <f>C9/C10</f>
        <v>0.50380682524825338</v>
      </c>
      <c r="D11" s="49">
        <f>D9/D10</f>
        <v>0.49924054555658043</v>
      </c>
      <c r="E11" s="49">
        <f>E9/E10</f>
        <v>0.40894519231389448</v>
      </c>
      <c r="H11" s="13"/>
    </row>
    <row r="12" spans="1:8" ht="16" customHeight="1">
      <c r="A12" s="46"/>
      <c r="B12" s="129"/>
      <c r="C12" s="129"/>
      <c r="D12" s="129"/>
      <c r="E12" s="129"/>
      <c r="H12" s="13"/>
    </row>
    <row r="13" spans="1:8" ht="28" customHeight="1">
      <c r="A13" s="28" t="s">
        <v>330</v>
      </c>
      <c r="B13" s="129">
        <v>116</v>
      </c>
      <c r="C13" s="129">
        <v>86</v>
      </c>
      <c r="D13" s="129">
        <v>465</v>
      </c>
      <c r="E13" s="129">
        <v>400</v>
      </c>
      <c r="H13" s="13"/>
    </row>
    <row r="14" spans="1:8" ht="7.5" customHeight="1" thickBot="1">
      <c r="A14" s="23"/>
      <c r="B14" s="23"/>
      <c r="C14" s="23"/>
      <c r="D14" s="23"/>
      <c r="E14" s="23"/>
    </row>
    <row r="15" spans="1:8" ht="21" thickTop="1">
      <c r="A15" s="24"/>
      <c r="B15" s="24"/>
      <c r="C15" s="24"/>
      <c r="D15" s="24"/>
      <c r="E15" s="24"/>
    </row>
    <row r="16" spans="1:8" ht="21" customHeight="1">
      <c r="A16" s="167" t="s">
        <v>331</v>
      </c>
      <c r="B16" s="167"/>
      <c r="C16" s="167"/>
      <c r="D16" s="167"/>
      <c r="E16" s="167"/>
    </row>
    <row r="17" spans="1:5" ht="21" customHeight="1">
      <c r="A17" s="167"/>
      <c r="B17" s="167"/>
      <c r="C17" s="167"/>
      <c r="D17" s="167"/>
      <c r="E17" s="167"/>
    </row>
    <row r="18" spans="1:5" ht="21" customHeight="1">
      <c r="A18" s="167"/>
      <c r="B18" s="167"/>
      <c r="C18" s="167"/>
      <c r="D18" s="167"/>
      <c r="E18" s="167"/>
    </row>
    <row r="19" spans="1:5" ht="159" customHeight="1">
      <c r="A19" s="167"/>
      <c r="B19" s="167"/>
      <c r="C19" s="167"/>
      <c r="D19" s="167"/>
      <c r="E19" s="167"/>
    </row>
    <row r="20" spans="1:5">
      <c r="A20" s="3" t="s">
        <v>332</v>
      </c>
      <c r="B20" s="3"/>
      <c r="C20" s="3"/>
      <c r="D20" s="3"/>
      <c r="E20" s="3"/>
    </row>
    <row r="21" spans="1:5">
      <c r="A21" s="3"/>
      <c r="B21" s="3"/>
      <c r="C21" s="3"/>
      <c r="D21" s="3"/>
      <c r="E21" s="3"/>
    </row>
    <row r="22" spans="1:5">
      <c r="A22" s="3"/>
      <c r="B22" s="3"/>
      <c r="C22" s="3"/>
      <c r="D22" s="3"/>
      <c r="E22" s="3"/>
    </row>
    <row r="23" spans="1:5">
      <c r="A23" s="3"/>
      <c r="B23" s="3"/>
      <c r="C23" s="3"/>
      <c r="D23" s="3"/>
      <c r="E23" s="3"/>
    </row>
    <row r="24" spans="1:5">
      <c r="A24" s="3"/>
      <c r="B24" s="3"/>
      <c r="C24" s="3"/>
      <c r="D24" s="3"/>
      <c r="E24" s="3"/>
    </row>
    <row r="25" spans="1:5">
      <c r="A25" s="2"/>
      <c r="B25" s="2"/>
      <c r="C25" s="2"/>
      <c r="D25" s="2"/>
      <c r="E25" s="2"/>
    </row>
  </sheetData>
  <mergeCells count="2">
    <mergeCell ref="A2:E2"/>
    <mergeCell ref="A16:E19"/>
  </mergeCells>
  <phoneticPr fontId="41" type="noConversion"/>
  <pageMargins left="0.75" right="0.75" top="1" bottom="1" header="0.5" footer="0.5"/>
  <pageSetup scale="61"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32"/>
  <sheetViews>
    <sheetView zoomScale="115" zoomScaleNormal="115" zoomScalePageLayoutView="115" workbookViewId="0">
      <pane xSplit="1" ySplit="4" topLeftCell="B5" activePane="bottomRight" state="frozen"/>
      <selection activeCell="E6" sqref="E6"/>
      <selection pane="topRight" activeCell="E6" sqref="E6"/>
      <selection pane="bottomLeft" activeCell="E6" sqref="E6"/>
      <selection pane="bottomRight" activeCell="F23" sqref="F23"/>
    </sheetView>
  </sheetViews>
  <sheetFormatPr baseColWidth="10" defaultColWidth="8.7109375" defaultRowHeight="16"/>
  <cols>
    <col min="1" max="1" width="25" style="1" customWidth="1"/>
    <col min="2" max="2" width="28.85546875" style="1" customWidth="1"/>
    <col min="3" max="3" width="16.140625" style="1" customWidth="1"/>
    <col min="4" max="5" width="18.7109375" style="1" customWidth="1"/>
    <col min="6" max="6" width="15.5703125" style="1" customWidth="1"/>
    <col min="7" max="8" width="8.7109375" style="1"/>
    <col min="9" max="9" width="15.5703125" style="1" customWidth="1"/>
    <col min="10" max="16384" width="8.7109375" style="1"/>
  </cols>
  <sheetData>
    <row r="1" spans="1:11" ht="20">
      <c r="A1" s="20"/>
      <c r="B1" s="20"/>
      <c r="C1" s="20"/>
      <c r="D1" s="20"/>
      <c r="E1" s="20"/>
      <c r="F1" s="20"/>
      <c r="I1" s="20"/>
    </row>
    <row r="2" spans="1:11" ht="33" customHeight="1">
      <c r="A2" s="168" t="s">
        <v>275</v>
      </c>
      <c r="B2" s="168"/>
      <c r="C2" s="168"/>
      <c r="D2" s="168"/>
      <c r="E2" s="168"/>
      <c r="F2" s="169"/>
      <c r="I2" s="135"/>
    </row>
    <row r="3" spans="1:11" ht="10" customHeight="1" thickBot="1">
      <c r="A3" s="21"/>
      <c r="B3" s="21"/>
      <c r="C3" s="21"/>
      <c r="D3" s="21"/>
      <c r="E3" s="21"/>
      <c r="F3" s="21"/>
      <c r="I3" s="21"/>
    </row>
    <row r="4" spans="1:11" s="10" customFormat="1" ht="124" customHeight="1" thickTop="1">
      <c r="A4" s="22"/>
      <c r="B4" s="22"/>
      <c r="C4" s="22" t="s">
        <v>276</v>
      </c>
      <c r="D4" s="22" t="s">
        <v>341</v>
      </c>
      <c r="E4" s="22" t="s">
        <v>342</v>
      </c>
      <c r="F4" s="22" t="s">
        <v>277</v>
      </c>
      <c r="H4" s="56"/>
      <c r="I4" s="136"/>
      <c r="J4" s="56"/>
      <c r="K4" s="56"/>
    </row>
    <row r="5" spans="1:11" s="10" customFormat="1" ht="17" customHeight="1">
      <c r="A5" s="26"/>
      <c r="B5" s="26"/>
      <c r="C5" s="48"/>
      <c r="D5" s="49"/>
      <c r="E5" s="49"/>
      <c r="F5" s="49"/>
      <c r="I5" s="49"/>
    </row>
    <row r="6" spans="1:11" s="10" customFormat="1" ht="28" customHeight="1">
      <c r="A6" s="26" t="s">
        <v>245</v>
      </c>
      <c r="B6" s="26" t="s">
        <v>247</v>
      </c>
      <c r="C6" s="48"/>
      <c r="D6" s="49"/>
      <c r="E6" s="49"/>
      <c r="F6" s="49"/>
      <c r="I6" s="49"/>
    </row>
    <row r="7" spans="1:11" s="10" customFormat="1" ht="28" customHeight="1">
      <c r="A7" s="55" t="s">
        <v>258</v>
      </c>
      <c r="B7" s="55" t="s">
        <v>251</v>
      </c>
      <c r="C7" s="47">
        <f>datatable4!B2</f>
        <v>160</v>
      </c>
      <c r="D7" s="47">
        <f>datatable4!K2</f>
        <v>86.800003051757812</v>
      </c>
      <c r="E7" s="47">
        <f>datatable4!N2</f>
        <v>43</v>
      </c>
      <c r="F7" s="47">
        <f>datatable4!L2</f>
        <v>24.100000381469727</v>
      </c>
      <c r="I7" s="47"/>
    </row>
    <row r="8" spans="1:11" s="10" customFormat="1" ht="25" customHeight="1">
      <c r="A8" s="55" t="s">
        <v>259</v>
      </c>
      <c r="B8" s="55" t="s">
        <v>252</v>
      </c>
      <c r="C8" s="47">
        <f>datatable4!B3</f>
        <v>97</v>
      </c>
      <c r="D8" s="47">
        <f>datatable4!K3</f>
        <v>36.400001525878906</v>
      </c>
      <c r="E8" s="47">
        <f>datatable4!N3</f>
        <v>9.8999996185302734</v>
      </c>
      <c r="F8" s="47">
        <f>datatable4!L3</f>
        <v>4.3000001907348633</v>
      </c>
      <c r="I8" s="47"/>
    </row>
    <row r="9" spans="1:11" s="10" customFormat="1" ht="28" customHeight="1">
      <c r="A9" s="55" t="s">
        <v>260</v>
      </c>
      <c r="B9" s="55" t="s">
        <v>248</v>
      </c>
      <c r="C9" s="47">
        <f>datatable4!B4</f>
        <v>88.3</v>
      </c>
      <c r="D9" s="47">
        <f>datatable4!K4</f>
        <v>29.600000381469727</v>
      </c>
      <c r="E9" s="47">
        <f>datatable4!N4</f>
        <v>8.1999998092651367</v>
      </c>
      <c r="F9" s="47">
        <f>datatable4!L4</f>
        <v>3.2000000476837158</v>
      </c>
      <c r="G9" s="61"/>
      <c r="I9" s="47"/>
    </row>
    <row r="10" spans="1:11" ht="28" customHeight="1">
      <c r="A10" s="55" t="s">
        <v>261</v>
      </c>
      <c r="B10" s="27" t="s">
        <v>253</v>
      </c>
      <c r="C10" s="47">
        <f>datatable4!B5</f>
        <v>61</v>
      </c>
      <c r="D10" s="47">
        <f>datatable4!K5</f>
        <v>44.200000762939453</v>
      </c>
      <c r="E10" s="47">
        <f>datatable4!N5</f>
        <v>28.600000381469727</v>
      </c>
      <c r="F10" s="47">
        <f>datatable4!L5</f>
        <v>21.299999237060547</v>
      </c>
      <c r="I10" s="47"/>
    </row>
    <row r="11" spans="1:11" ht="28" customHeight="1">
      <c r="A11" s="55" t="s">
        <v>262</v>
      </c>
      <c r="B11" s="28" t="s">
        <v>263</v>
      </c>
      <c r="C11" s="47">
        <f>datatable4!B6</f>
        <v>58.4</v>
      </c>
      <c r="D11" s="47">
        <f>datatable4!K6</f>
        <v>23.5</v>
      </c>
      <c r="E11" s="47">
        <f>datatable4!N6</f>
        <v>8.5</v>
      </c>
      <c r="F11" s="47">
        <f>datatable4!L6</f>
        <v>4</v>
      </c>
      <c r="H11" s="10"/>
      <c r="I11" s="47"/>
    </row>
    <row r="12" spans="1:11" ht="28" customHeight="1">
      <c r="A12" s="55" t="s">
        <v>265</v>
      </c>
      <c r="B12" s="28" t="s">
        <v>254</v>
      </c>
      <c r="C12" s="47">
        <f>datatable4!B7</f>
        <v>53.8</v>
      </c>
      <c r="D12" s="47">
        <f>datatable4!K7</f>
        <v>35.299999237060547</v>
      </c>
      <c r="E12" s="47">
        <f>datatable4!N7</f>
        <v>19.5</v>
      </c>
      <c r="F12" s="47">
        <f>datatable4!L7</f>
        <v>13.300000190734863</v>
      </c>
      <c r="H12" s="10"/>
      <c r="I12" s="47"/>
    </row>
    <row r="13" spans="1:11" ht="28" customHeight="1">
      <c r="A13" s="55" t="s">
        <v>266</v>
      </c>
      <c r="B13" s="28" t="s">
        <v>255</v>
      </c>
      <c r="C13" s="47">
        <f>datatable4!B8</f>
        <v>53.5</v>
      </c>
      <c r="D13" s="47">
        <f>datatable4!K8</f>
        <v>18.899999618530273</v>
      </c>
      <c r="E13" s="47">
        <f>datatable4!N8</f>
        <v>8</v>
      </c>
      <c r="F13" s="47">
        <f>datatable4!L8</f>
        <v>3.5999999046325684</v>
      </c>
      <c r="H13" s="10"/>
      <c r="I13" s="47"/>
      <c r="J13" s="10"/>
    </row>
    <row r="14" spans="1:11" ht="28" customHeight="1">
      <c r="A14" s="55" t="s">
        <v>267</v>
      </c>
      <c r="B14" s="28" t="s">
        <v>249</v>
      </c>
      <c r="C14" s="47">
        <f>datatable4!B9</f>
        <v>53.5</v>
      </c>
      <c r="D14" s="47">
        <f>datatable4!K9</f>
        <v>18.899999618530273</v>
      </c>
      <c r="E14" s="47">
        <f>datatable4!N9</f>
        <v>8</v>
      </c>
      <c r="F14" s="47">
        <f>datatable4!L9</f>
        <v>3.5999999046325684</v>
      </c>
      <c r="H14" s="13"/>
      <c r="I14" s="47"/>
    </row>
    <row r="15" spans="1:11" ht="28" customHeight="1">
      <c r="A15" s="55" t="s">
        <v>268</v>
      </c>
      <c r="B15" s="28" t="s">
        <v>254</v>
      </c>
      <c r="C15" s="47">
        <f>datatable4!B10</f>
        <v>52.4</v>
      </c>
      <c r="D15" s="47">
        <f>datatable4!K10</f>
        <v>34.400001525878906</v>
      </c>
      <c r="E15" s="47">
        <f>datatable4!N10</f>
        <v>19</v>
      </c>
      <c r="F15" s="47">
        <f>datatable4!L10</f>
        <v>13</v>
      </c>
      <c r="H15" s="13"/>
      <c r="I15" s="47"/>
    </row>
    <row r="16" spans="1:11" ht="28" customHeight="1">
      <c r="A16" s="55" t="s">
        <v>269</v>
      </c>
      <c r="B16" s="28" t="s">
        <v>256</v>
      </c>
      <c r="C16" s="47">
        <f>datatable4!B11</f>
        <v>51.8</v>
      </c>
      <c r="D16" s="47">
        <f>datatable4!K11</f>
        <v>24.200000762939453</v>
      </c>
      <c r="E16" s="47">
        <f>datatable4!N11</f>
        <v>11.300000190734863</v>
      </c>
      <c r="F16" s="47">
        <f>datatable4!L11</f>
        <v>5.8000001907348633</v>
      </c>
      <c r="I16" s="47"/>
    </row>
    <row r="17" spans="1:12" ht="28" customHeight="1">
      <c r="A17" s="55" t="s">
        <v>270</v>
      </c>
      <c r="B17" s="28" t="s">
        <v>257</v>
      </c>
      <c r="C17" s="47">
        <f>datatable4!B12</f>
        <v>45.2</v>
      </c>
      <c r="D17" s="47">
        <f>datatable4!K12</f>
        <v>15.100000381469727</v>
      </c>
      <c r="E17" s="47">
        <f>datatable4!N12</f>
        <v>5</v>
      </c>
      <c r="F17" s="47">
        <f>datatable4!L12</f>
        <v>2</v>
      </c>
      <c r="I17" s="47"/>
    </row>
    <row r="18" spans="1:12" ht="28" customHeight="1">
      <c r="A18" s="55" t="s">
        <v>274</v>
      </c>
      <c r="B18" s="28" t="s">
        <v>257</v>
      </c>
      <c r="C18" s="47">
        <f>datatable4!B13</f>
        <v>44.9</v>
      </c>
      <c r="D18" s="47">
        <f>datatable4!K13</f>
        <v>15</v>
      </c>
      <c r="E18" s="47">
        <f>datatable4!N13</f>
        <v>5</v>
      </c>
      <c r="F18" s="47">
        <f>datatable4!L13</f>
        <v>2</v>
      </c>
      <c r="H18" s="10"/>
      <c r="I18" s="47"/>
      <c r="K18" s="10"/>
      <c r="L18" s="10"/>
    </row>
    <row r="19" spans="1:12" ht="28" customHeight="1">
      <c r="A19" s="55" t="s">
        <v>271</v>
      </c>
      <c r="B19" s="28" t="s">
        <v>257</v>
      </c>
      <c r="C19" s="47">
        <f>datatable4!B14</f>
        <v>44.9</v>
      </c>
      <c r="D19" s="47">
        <f>datatable4!K14</f>
        <v>15</v>
      </c>
      <c r="E19" s="47">
        <f>datatable4!N14</f>
        <v>4.9000000953674316</v>
      </c>
      <c r="F19" s="47">
        <f>datatable4!L14</f>
        <v>2</v>
      </c>
      <c r="H19" s="13"/>
      <c r="I19" s="47"/>
    </row>
    <row r="20" spans="1:12" ht="28" customHeight="1">
      <c r="A20" s="55" t="s">
        <v>272</v>
      </c>
      <c r="B20" s="28" t="s">
        <v>250</v>
      </c>
      <c r="C20" s="47">
        <f>datatable4!B15</f>
        <v>42.3</v>
      </c>
      <c r="D20" s="47">
        <f>datatable4!K15</f>
        <v>18.200000762939453</v>
      </c>
      <c r="E20" s="47">
        <f>datatable4!N15</f>
        <v>7.5</v>
      </c>
      <c r="F20" s="47">
        <f>datatable4!L15</f>
        <v>3.5</v>
      </c>
      <c r="H20" s="13"/>
      <c r="I20" s="47"/>
    </row>
    <row r="21" spans="1:12" ht="28" customHeight="1">
      <c r="A21" s="55" t="s">
        <v>273</v>
      </c>
      <c r="B21" s="28" t="s">
        <v>264</v>
      </c>
      <c r="C21" s="47">
        <f>datatable4!B16</f>
        <v>35.5</v>
      </c>
      <c r="D21" s="47">
        <f>datatable4!K16</f>
        <v>18.399999618530273</v>
      </c>
      <c r="E21" s="47">
        <f>datatable4!N16</f>
        <v>9.3000001907348633</v>
      </c>
      <c r="F21" s="47">
        <f>datatable4!L16</f>
        <v>5.5999999046325684</v>
      </c>
      <c r="H21" s="13"/>
      <c r="I21" s="47"/>
    </row>
    <row r="22" spans="1:12" ht="13" customHeight="1">
      <c r="A22" s="55"/>
      <c r="B22" s="28"/>
      <c r="C22" s="47"/>
      <c r="D22" s="58"/>
      <c r="E22" s="58"/>
      <c r="F22" s="58"/>
      <c r="H22" s="13"/>
      <c r="I22" s="58"/>
    </row>
    <row r="23" spans="1:12" ht="28" customHeight="1">
      <c r="A23" s="55" t="s">
        <v>246</v>
      </c>
      <c r="B23" s="28"/>
      <c r="C23" s="129">
        <f>SUM(C7:C21)</f>
        <v>942.49999999999989</v>
      </c>
      <c r="D23" s="129">
        <f>SUM(D7:D21)</f>
        <v>433.9000072479248</v>
      </c>
      <c r="E23" s="129">
        <f>SUM(E7:E21)</f>
        <v>195.70000028610229</v>
      </c>
      <c r="F23" s="129">
        <f>SUM(F7:F21)</f>
        <v>111.29999995231628</v>
      </c>
      <c r="H23" s="13"/>
      <c r="I23" s="47"/>
      <c r="J23" s="10"/>
    </row>
    <row r="24" spans="1:12" ht="7.5" customHeight="1" thickBot="1">
      <c r="A24" s="23"/>
      <c r="B24" s="23"/>
      <c r="C24" s="23"/>
      <c r="D24" s="23"/>
      <c r="E24" s="23"/>
      <c r="F24" s="23"/>
      <c r="I24" s="132"/>
    </row>
    <row r="25" spans="1:12" ht="21" thickTop="1">
      <c r="A25" s="24"/>
      <c r="B25" s="24"/>
      <c r="C25" s="24"/>
      <c r="D25" s="24"/>
      <c r="E25" s="24"/>
      <c r="F25" s="24"/>
      <c r="I25" s="55"/>
    </row>
    <row r="26" spans="1:12" ht="128" customHeight="1">
      <c r="A26" s="167" t="s">
        <v>406</v>
      </c>
      <c r="B26" s="167"/>
      <c r="C26" s="167"/>
      <c r="D26" s="167"/>
      <c r="E26" s="167"/>
      <c r="F26" s="169"/>
      <c r="I26" s="135"/>
    </row>
    <row r="27" spans="1:12">
      <c r="A27" s="3"/>
      <c r="B27" s="3"/>
      <c r="C27" s="3"/>
      <c r="D27" s="3"/>
      <c r="E27" s="3"/>
      <c r="F27" s="3"/>
      <c r="I27" s="3"/>
    </row>
    <row r="28" spans="1:12">
      <c r="A28" s="3"/>
      <c r="B28" s="3"/>
      <c r="C28" s="3"/>
      <c r="D28" s="3"/>
      <c r="E28" s="3"/>
      <c r="F28" s="3"/>
      <c r="I28" s="3"/>
    </row>
    <row r="29" spans="1:12">
      <c r="A29" s="3"/>
      <c r="B29" s="3"/>
      <c r="C29" s="3"/>
      <c r="D29" s="3"/>
      <c r="E29" s="3"/>
      <c r="F29" s="3"/>
      <c r="I29" s="3"/>
    </row>
    <row r="30" spans="1:12">
      <c r="A30" s="3"/>
      <c r="B30" s="3"/>
      <c r="C30" s="3"/>
      <c r="D30" s="3"/>
      <c r="E30" s="3"/>
      <c r="F30" s="3"/>
      <c r="I30" s="3"/>
    </row>
    <row r="31" spans="1:12">
      <c r="A31" s="3"/>
      <c r="B31" s="3"/>
      <c r="C31" s="3"/>
      <c r="D31" s="3"/>
      <c r="E31" s="3"/>
      <c r="F31" s="3"/>
      <c r="I31" s="3"/>
    </row>
    <row r="32" spans="1:12">
      <c r="A32" s="2"/>
      <c r="B32" s="2"/>
      <c r="C32" s="2"/>
      <c r="D32" s="2"/>
      <c r="E32" s="2"/>
      <c r="F32" s="2"/>
      <c r="I32" s="2"/>
    </row>
  </sheetData>
  <mergeCells count="2">
    <mergeCell ref="A2:F2"/>
    <mergeCell ref="A26:F26"/>
  </mergeCells>
  <phoneticPr fontId="41" type="noConversion"/>
  <pageMargins left="0.75" right="0.75" top="1" bottom="1" header="0.5" footer="0.5"/>
  <pageSetup scale="58"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51"/>
  <sheetViews>
    <sheetView workbookViewId="0">
      <selection activeCell="B2" sqref="B2"/>
    </sheetView>
  </sheetViews>
  <sheetFormatPr baseColWidth="10" defaultColWidth="7.5703125" defaultRowHeight="15"/>
  <cols>
    <col min="1" max="5" width="7.5703125" style="97"/>
    <col min="6" max="6" width="9.42578125" style="97" customWidth="1"/>
    <col min="7" max="16384" width="7.5703125" style="97"/>
  </cols>
  <sheetData>
    <row r="1" spans="1:20" ht="16">
      <c r="A1" t="s">
        <v>45</v>
      </c>
      <c r="B1" t="s">
        <v>241</v>
      </c>
      <c r="C1" t="s">
        <v>242</v>
      </c>
      <c r="D1" t="s">
        <v>243</v>
      </c>
      <c r="E1" t="s">
        <v>244</v>
      </c>
      <c r="F1" t="s">
        <v>333</v>
      </c>
      <c r="G1" s="97" t="s">
        <v>278</v>
      </c>
      <c r="I1" t="s">
        <v>45</v>
      </c>
      <c r="J1" t="s">
        <v>241</v>
      </c>
      <c r="K1" t="s">
        <v>242</v>
      </c>
      <c r="L1" t="s">
        <v>243</v>
      </c>
      <c r="M1" t="s">
        <v>244</v>
      </c>
      <c r="N1" t="s">
        <v>333</v>
      </c>
      <c r="O1"/>
      <c r="P1"/>
      <c r="Q1"/>
      <c r="R1"/>
      <c r="S1"/>
      <c r="T1"/>
    </row>
    <row r="2" spans="1:20" ht="16">
      <c r="A2" t="s">
        <v>46</v>
      </c>
      <c r="B2">
        <v>160</v>
      </c>
      <c r="C2">
        <v>86.800003051757812</v>
      </c>
      <c r="D2">
        <v>24.100000381469727</v>
      </c>
      <c r="E2">
        <v>1.1000000238418579</v>
      </c>
      <c r="F2">
        <v>43</v>
      </c>
      <c r="I2" t="s">
        <v>46</v>
      </c>
      <c r="J2">
        <v>160</v>
      </c>
      <c r="K2">
        <v>86.800003051757812</v>
      </c>
      <c r="L2">
        <v>24.100000381469727</v>
      </c>
      <c r="M2">
        <v>1.0640000104904175</v>
      </c>
      <c r="N2">
        <v>43</v>
      </c>
      <c r="O2"/>
      <c r="P2"/>
      <c r="Q2"/>
      <c r="R2"/>
      <c r="S2"/>
      <c r="T2"/>
    </row>
    <row r="3" spans="1:20" ht="16">
      <c r="A3" t="s">
        <v>47</v>
      </c>
      <c r="B3">
        <v>97</v>
      </c>
      <c r="C3">
        <v>36.400001525878906</v>
      </c>
      <c r="D3">
        <v>4.3000001907348633</v>
      </c>
      <c r="E3">
        <v>0.40000000596046448</v>
      </c>
      <c r="F3">
        <v>9.8999996185302734</v>
      </c>
      <c r="I3" t="s">
        <v>47</v>
      </c>
      <c r="J3">
        <v>97</v>
      </c>
      <c r="K3">
        <v>36.400001525878906</v>
      </c>
      <c r="L3">
        <v>4.3000001907348633</v>
      </c>
      <c r="M3">
        <v>0.3919999897480011</v>
      </c>
      <c r="N3">
        <v>9.8999996185302734</v>
      </c>
      <c r="O3"/>
      <c r="P3"/>
      <c r="Q3"/>
      <c r="R3"/>
      <c r="S3"/>
      <c r="T3"/>
    </row>
    <row r="4" spans="1:20" ht="16">
      <c r="A4" t="s">
        <v>48</v>
      </c>
      <c r="B4">
        <v>88.3</v>
      </c>
      <c r="C4">
        <v>29.600000381469727</v>
      </c>
      <c r="D4">
        <v>3.2000000476837158</v>
      </c>
      <c r="E4">
        <v>0.89999997615814209</v>
      </c>
      <c r="F4">
        <v>8.1999998092651367</v>
      </c>
      <c r="I4" t="s">
        <v>48</v>
      </c>
      <c r="J4">
        <v>88.3</v>
      </c>
      <c r="K4">
        <v>29.600000381469727</v>
      </c>
      <c r="L4">
        <v>3.2000000476837158</v>
      </c>
      <c r="M4">
        <v>0.86799997091293335</v>
      </c>
      <c r="N4">
        <v>8.1999998092651367</v>
      </c>
      <c r="O4"/>
      <c r="P4"/>
      <c r="Q4"/>
      <c r="R4"/>
      <c r="S4"/>
      <c r="T4"/>
    </row>
    <row r="5" spans="1:20" ht="16">
      <c r="A5" t="s">
        <v>49</v>
      </c>
      <c r="B5">
        <v>61</v>
      </c>
      <c r="C5">
        <v>44.200000762939453</v>
      </c>
      <c r="D5">
        <v>21.299999237060547</v>
      </c>
      <c r="E5">
        <v>0.80000001192092896</v>
      </c>
      <c r="F5">
        <v>28.600000381469727</v>
      </c>
      <c r="I5" t="s">
        <v>49</v>
      </c>
      <c r="J5">
        <v>61</v>
      </c>
      <c r="K5">
        <v>44.200000762939453</v>
      </c>
      <c r="L5">
        <v>21.299999237060547</v>
      </c>
      <c r="M5">
        <v>0.78799998760223389</v>
      </c>
      <c r="N5">
        <v>28.600000381469727</v>
      </c>
      <c r="O5"/>
      <c r="P5"/>
      <c r="Q5"/>
      <c r="R5"/>
      <c r="S5"/>
      <c r="T5"/>
    </row>
    <row r="6" spans="1:20" ht="16">
      <c r="A6" t="s">
        <v>50</v>
      </c>
      <c r="B6">
        <v>58.4</v>
      </c>
      <c r="C6">
        <v>23.5</v>
      </c>
      <c r="D6">
        <v>4</v>
      </c>
      <c r="E6">
        <v>0.5</v>
      </c>
      <c r="F6">
        <v>8.5</v>
      </c>
      <c r="I6" t="s">
        <v>50</v>
      </c>
      <c r="J6">
        <v>58.4</v>
      </c>
      <c r="K6">
        <v>23.5</v>
      </c>
      <c r="L6">
        <v>4</v>
      </c>
      <c r="M6">
        <v>0.47699999809265137</v>
      </c>
      <c r="N6">
        <v>8.5</v>
      </c>
      <c r="O6"/>
      <c r="P6"/>
      <c r="Q6"/>
      <c r="R6"/>
      <c r="S6"/>
      <c r="T6"/>
    </row>
    <row r="7" spans="1:20" ht="16">
      <c r="A7" t="s">
        <v>51</v>
      </c>
      <c r="B7">
        <v>53.8</v>
      </c>
      <c r="C7">
        <v>35.299999237060547</v>
      </c>
      <c r="D7">
        <v>13.300000190734863</v>
      </c>
      <c r="E7">
        <v>1</v>
      </c>
      <c r="F7">
        <v>19.5</v>
      </c>
      <c r="I7" t="s">
        <v>51</v>
      </c>
      <c r="J7">
        <v>53.8</v>
      </c>
      <c r="K7">
        <v>35.299999237060547</v>
      </c>
      <c r="L7">
        <v>13.300000190734863</v>
      </c>
      <c r="M7">
        <v>0.99199998378753662</v>
      </c>
      <c r="N7">
        <v>19.5</v>
      </c>
      <c r="O7"/>
      <c r="P7"/>
      <c r="Q7"/>
      <c r="R7"/>
      <c r="S7"/>
      <c r="T7"/>
    </row>
    <row r="8" spans="1:20" ht="16">
      <c r="A8" t="s">
        <v>52</v>
      </c>
      <c r="B8">
        <v>53.5</v>
      </c>
      <c r="C8">
        <v>18.899999618530273</v>
      </c>
      <c r="D8">
        <v>3.5999999046325684</v>
      </c>
      <c r="E8">
        <v>0.89999997615814209</v>
      </c>
      <c r="F8">
        <v>8</v>
      </c>
      <c r="I8" t="s">
        <v>52</v>
      </c>
      <c r="J8">
        <v>53.5</v>
      </c>
      <c r="K8">
        <v>18.899999618530273</v>
      </c>
      <c r="L8">
        <v>3.5999999046325684</v>
      </c>
      <c r="M8">
        <v>0.9309999942779541</v>
      </c>
      <c r="N8">
        <v>8</v>
      </c>
      <c r="O8"/>
      <c r="P8"/>
      <c r="Q8"/>
      <c r="R8"/>
      <c r="S8"/>
      <c r="T8"/>
    </row>
    <row r="9" spans="1:20" ht="16">
      <c r="A9" t="s">
        <v>53</v>
      </c>
      <c r="B9">
        <v>53.5</v>
      </c>
      <c r="C9">
        <v>18.899999618530273</v>
      </c>
      <c r="D9">
        <v>3.5999999046325684</v>
      </c>
      <c r="E9">
        <v>0.89999997615814209</v>
      </c>
      <c r="F9">
        <v>8</v>
      </c>
      <c r="I9" t="s">
        <v>53</v>
      </c>
      <c r="J9">
        <v>53.5</v>
      </c>
      <c r="K9">
        <v>18.899999618530273</v>
      </c>
      <c r="L9">
        <v>3.5999999046325684</v>
      </c>
      <c r="M9">
        <v>0.9309999942779541</v>
      </c>
      <c r="N9">
        <v>8</v>
      </c>
      <c r="O9"/>
      <c r="P9"/>
      <c r="Q9"/>
      <c r="R9"/>
      <c r="S9"/>
      <c r="T9"/>
    </row>
    <row r="10" spans="1:20" ht="16">
      <c r="A10" t="s">
        <v>54</v>
      </c>
      <c r="B10">
        <v>52.4</v>
      </c>
      <c r="C10">
        <v>34.400001525878906</v>
      </c>
      <c r="D10">
        <v>13</v>
      </c>
      <c r="E10">
        <v>1</v>
      </c>
      <c r="F10">
        <v>19</v>
      </c>
      <c r="I10" t="s">
        <v>54</v>
      </c>
      <c r="J10">
        <v>52.4</v>
      </c>
      <c r="K10">
        <v>34.400001525878906</v>
      </c>
      <c r="L10">
        <v>13</v>
      </c>
      <c r="M10">
        <v>0.99199998378753662</v>
      </c>
      <c r="N10">
        <v>19</v>
      </c>
      <c r="O10"/>
      <c r="P10"/>
      <c r="Q10"/>
      <c r="R10"/>
      <c r="S10"/>
      <c r="T10"/>
    </row>
    <row r="11" spans="1:20" ht="16">
      <c r="A11" t="s">
        <v>55</v>
      </c>
      <c r="B11">
        <v>51.8</v>
      </c>
      <c r="C11">
        <v>24.200000762939453</v>
      </c>
      <c r="D11">
        <v>5.8000001907348633</v>
      </c>
      <c r="E11">
        <v>1</v>
      </c>
      <c r="F11">
        <v>11.300000190734863</v>
      </c>
      <c r="I11" t="s">
        <v>55</v>
      </c>
      <c r="J11">
        <v>51.8</v>
      </c>
      <c r="K11">
        <v>24.200000762939453</v>
      </c>
      <c r="L11">
        <v>5.8000001907348633</v>
      </c>
      <c r="M11">
        <v>0.95300000905990601</v>
      </c>
      <c r="N11">
        <v>11.300000190734863</v>
      </c>
      <c r="O11"/>
      <c r="P11"/>
      <c r="Q11"/>
      <c r="R11"/>
      <c r="S11"/>
      <c r="T11"/>
    </row>
    <row r="12" spans="1:20" ht="16">
      <c r="A12" t="s">
        <v>56</v>
      </c>
      <c r="B12">
        <v>45.2</v>
      </c>
      <c r="C12">
        <v>18.5</v>
      </c>
      <c r="D12">
        <v>3</v>
      </c>
      <c r="E12">
        <v>0.80000001192092896</v>
      </c>
      <c r="F12">
        <v>6.6999998092651367</v>
      </c>
      <c r="I12" t="s">
        <v>56</v>
      </c>
      <c r="J12">
        <v>45.2</v>
      </c>
      <c r="K12">
        <v>15.100000381469727</v>
      </c>
      <c r="L12">
        <v>2</v>
      </c>
      <c r="M12">
        <v>0.70300000905990601</v>
      </c>
      <c r="N12">
        <v>5</v>
      </c>
      <c r="O12"/>
      <c r="P12"/>
      <c r="Q12"/>
      <c r="R12"/>
      <c r="S12"/>
      <c r="T12"/>
    </row>
    <row r="13" spans="1:20" ht="16">
      <c r="A13" t="s">
        <v>57</v>
      </c>
      <c r="B13">
        <v>44.9</v>
      </c>
      <c r="C13">
        <v>18.399999618530273</v>
      </c>
      <c r="D13">
        <v>3</v>
      </c>
      <c r="E13">
        <v>0.80000001192092896</v>
      </c>
      <c r="F13">
        <v>6.6999998092651367</v>
      </c>
      <c r="I13" t="s">
        <v>57</v>
      </c>
      <c r="J13">
        <v>44.9</v>
      </c>
      <c r="K13">
        <v>15</v>
      </c>
      <c r="L13">
        <v>2</v>
      </c>
      <c r="M13">
        <v>0.69900000095367432</v>
      </c>
      <c r="N13">
        <v>5</v>
      </c>
      <c r="O13"/>
      <c r="P13"/>
      <c r="Q13"/>
      <c r="R13"/>
      <c r="S13"/>
      <c r="T13"/>
    </row>
    <row r="14" spans="1:20" ht="16">
      <c r="A14" t="s">
        <v>58</v>
      </c>
      <c r="B14">
        <v>44.9</v>
      </c>
      <c r="C14">
        <v>18.399999618530273</v>
      </c>
      <c r="D14">
        <v>3</v>
      </c>
      <c r="E14">
        <v>0.80000001192092896</v>
      </c>
      <c r="F14">
        <v>6.6999998092651367</v>
      </c>
      <c r="I14" t="s">
        <v>58</v>
      </c>
      <c r="J14">
        <v>44.9</v>
      </c>
      <c r="K14">
        <v>15</v>
      </c>
      <c r="L14">
        <v>2</v>
      </c>
      <c r="M14">
        <v>0.69900000095367432</v>
      </c>
      <c r="N14">
        <v>4.9000000953674316</v>
      </c>
      <c r="O14"/>
      <c r="P14"/>
      <c r="Q14"/>
      <c r="R14"/>
      <c r="S14"/>
      <c r="T14"/>
    </row>
    <row r="15" spans="1:20" ht="16">
      <c r="A15" t="s">
        <v>59</v>
      </c>
      <c r="B15">
        <v>42.3</v>
      </c>
      <c r="C15">
        <v>18.200000762939453</v>
      </c>
      <c r="D15">
        <v>3.5</v>
      </c>
      <c r="E15">
        <v>0.69999998807907104</v>
      </c>
      <c r="F15">
        <v>7.5</v>
      </c>
      <c r="I15" t="s">
        <v>59</v>
      </c>
      <c r="J15">
        <v>42.3</v>
      </c>
      <c r="K15">
        <v>18.200000762939453</v>
      </c>
      <c r="L15">
        <v>3.5</v>
      </c>
      <c r="M15">
        <v>0.65600001811981201</v>
      </c>
      <c r="N15">
        <v>7.5</v>
      </c>
      <c r="O15"/>
      <c r="P15"/>
      <c r="Q15"/>
      <c r="R15"/>
      <c r="S15"/>
      <c r="T15"/>
    </row>
    <row r="16" spans="1:20" ht="16">
      <c r="A16" t="s">
        <v>60</v>
      </c>
      <c r="B16">
        <v>35.5</v>
      </c>
      <c r="C16">
        <v>18.399999618530273</v>
      </c>
      <c r="D16">
        <v>5.5999999046325684</v>
      </c>
      <c r="E16">
        <v>0.80000001192092896</v>
      </c>
      <c r="F16">
        <v>9.3000001907348633</v>
      </c>
      <c r="I16" t="s">
        <v>60</v>
      </c>
      <c r="J16">
        <v>35.5</v>
      </c>
      <c r="K16">
        <v>18.399999618530273</v>
      </c>
      <c r="L16">
        <v>5.5999999046325684</v>
      </c>
      <c r="M16">
        <v>0.75199997425079346</v>
      </c>
      <c r="N16">
        <v>9.3000001907348633</v>
      </c>
      <c r="O16"/>
      <c r="P16"/>
      <c r="Q16"/>
      <c r="R16"/>
      <c r="S16"/>
      <c r="T16"/>
    </row>
    <row r="17" spans="1:20" ht="16">
      <c r="A17" t="s">
        <v>61</v>
      </c>
      <c r="B17">
        <v>33.799999999999997</v>
      </c>
      <c r="C17">
        <v>12.300000190734863</v>
      </c>
      <c r="D17">
        <v>2.7000000476837158</v>
      </c>
      <c r="E17">
        <v>1</v>
      </c>
      <c r="F17">
        <v>5.5999999046325684</v>
      </c>
      <c r="I17" t="s">
        <v>61</v>
      </c>
      <c r="J17">
        <v>33.799999999999997</v>
      </c>
      <c r="K17">
        <v>12.300000190734863</v>
      </c>
      <c r="L17">
        <v>2.7000000476837158</v>
      </c>
      <c r="M17">
        <v>0.99199998378753662</v>
      </c>
      <c r="N17">
        <v>5.5999999046325684</v>
      </c>
      <c r="O17"/>
      <c r="P17"/>
      <c r="Q17"/>
      <c r="R17"/>
      <c r="S17"/>
      <c r="T17"/>
    </row>
    <row r="18" spans="1:20" ht="16">
      <c r="A18" t="s">
        <v>62</v>
      </c>
      <c r="B18">
        <v>27.6</v>
      </c>
      <c r="C18">
        <v>12.600000381469727</v>
      </c>
      <c r="D18">
        <v>3.0999999046325684</v>
      </c>
      <c r="E18">
        <v>0.5</v>
      </c>
      <c r="F18">
        <v>5.6999998092651367</v>
      </c>
      <c r="I18" t="s">
        <v>62</v>
      </c>
      <c r="J18">
        <v>27.6</v>
      </c>
      <c r="K18">
        <v>12.600000381469727</v>
      </c>
      <c r="L18">
        <v>3.0999999046325684</v>
      </c>
      <c r="M18">
        <v>0.54600000381469727</v>
      </c>
      <c r="N18">
        <v>5.6999998092651367</v>
      </c>
      <c r="O18"/>
      <c r="P18"/>
      <c r="Q18"/>
      <c r="R18"/>
      <c r="S18"/>
      <c r="T18"/>
    </row>
    <row r="19" spans="1:20" ht="16">
      <c r="A19" t="s">
        <v>63</v>
      </c>
      <c r="B19">
        <v>24</v>
      </c>
      <c r="C19">
        <v>8.6999998092651367</v>
      </c>
      <c r="D19">
        <v>1.6000000238418579</v>
      </c>
      <c r="E19">
        <v>0.69999998807907104</v>
      </c>
      <c r="F19">
        <v>3.7000000476837158</v>
      </c>
      <c r="I19" t="s">
        <v>63</v>
      </c>
      <c r="J19">
        <v>24</v>
      </c>
      <c r="K19">
        <v>8.3000001907348633</v>
      </c>
      <c r="L19">
        <v>1.5</v>
      </c>
      <c r="M19">
        <v>0.73199999332427979</v>
      </c>
      <c r="N19">
        <v>3.4000000953674316</v>
      </c>
      <c r="O19"/>
      <c r="P19"/>
      <c r="Q19"/>
      <c r="R19"/>
      <c r="S19"/>
      <c r="T19"/>
    </row>
    <row r="20" spans="1:20" ht="16">
      <c r="A20" t="s">
        <v>64</v>
      </c>
      <c r="B20">
        <v>24</v>
      </c>
      <c r="C20">
        <v>9.3999996185302734</v>
      </c>
      <c r="D20">
        <v>1.7999999523162842</v>
      </c>
      <c r="E20">
        <v>0.69999998807907104</v>
      </c>
      <c r="F20">
        <v>4</v>
      </c>
      <c r="I20" t="s">
        <v>64</v>
      </c>
      <c r="J20">
        <v>24</v>
      </c>
      <c r="K20">
        <v>8.3000001907348633</v>
      </c>
      <c r="L20">
        <v>1.5</v>
      </c>
      <c r="M20">
        <v>0.73199999332427979</v>
      </c>
      <c r="N20">
        <v>3.4000000953674316</v>
      </c>
      <c r="O20"/>
      <c r="P20"/>
      <c r="Q20"/>
      <c r="R20"/>
      <c r="S20"/>
      <c r="T20"/>
    </row>
    <row r="21" spans="1:20" ht="16">
      <c r="A21" t="s">
        <v>65</v>
      </c>
      <c r="B21">
        <v>20.5</v>
      </c>
      <c r="C21">
        <v>16.600000381469727</v>
      </c>
      <c r="D21">
        <v>10.199999809265137</v>
      </c>
      <c r="E21">
        <v>0.80000001192092896</v>
      </c>
      <c r="F21">
        <v>12.5</v>
      </c>
      <c r="I21" t="s">
        <v>65</v>
      </c>
      <c r="J21">
        <v>20.5</v>
      </c>
      <c r="K21">
        <v>8.5</v>
      </c>
      <c r="L21">
        <v>3.0999999046325684</v>
      </c>
      <c r="M21">
        <v>0.83799999952316284</v>
      </c>
      <c r="N21">
        <v>4.8000001907348633</v>
      </c>
      <c r="O21"/>
      <c r="P21"/>
      <c r="Q21"/>
      <c r="R21"/>
      <c r="S21"/>
      <c r="T21"/>
    </row>
    <row r="22" spans="1:20" ht="16">
      <c r="O22"/>
      <c r="P22"/>
      <c r="Q22"/>
      <c r="R22"/>
      <c r="S22"/>
      <c r="T22"/>
    </row>
    <row r="23" spans="1:20" ht="16">
      <c r="O23"/>
      <c r="P23"/>
      <c r="Q23"/>
      <c r="R23"/>
      <c r="S23"/>
      <c r="T23"/>
    </row>
    <row r="24" spans="1:20" ht="16">
      <c r="A24" s="97" t="s">
        <v>334</v>
      </c>
      <c r="O24"/>
      <c r="P24"/>
      <c r="Q24"/>
      <c r="R24"/>
      <c r="S24"/>
      <c r="T24"/>
    </row>
    <row r="25" spans="1:20" ht="16">
      <c r="A25" s="97" t="s">
        <v>335</v>
      </c>
      <c r="O25"/>
      <c r="P25"/>
      <c r="Q25"/>
      <c r="R25"/>
      <c r="S25"/>
      <c r="T25"/>
    </row>
    <row r="26" spans="1:20" ht="16">
      <c r="A26" s="97" t="s">
        <v>339</v>
      </c>
      <c r="O26"/>
      <c r="P26"/>
      <c r="Q26"/>
      <c r="R26"/>
      <c r="S26"/>
      <c r="T26"/>
    </row>
    <row r="27" spans="1:20" ht="16">
      <c r="A27" s="97" t="s">
        <v>338</v>
      </c>
      <c r="O27"/>
      <c r="P27"/>
      <c r="Q27"/>
      <c r="R27"/>
      <c r="S27"/>
      <c r="T27"/>
    </row>
    <row r="28" spans="1:20" ht="16">
      <c r="A28" s="97" t="s">
        <v>337</v>
      </c>
      <c r="O28"/>
      <c r="P28"/>
      <c r="Q28"/>
      <c r="R28"/>
      <c r="S28"/>
      <c r="T28"/>
    </row>
    <row r="29" spans="1:20" ht="16">
      <c r="A29" s="97" t="s">
        <v>336</v>
      </c>
      <c r="O29"/>
      <c r="P29"/>
      <c r="Q29"/>
      <c r="R29"/>
      <c r="S29"/>
      <c r="T29"/>
    </row>
    <row r="30" spans="1:20" ht="16">
      <c r="A30" s="97" t="s">
        <v>340</v>
      </c>
      <c r="O30"/>
      <c r="P30"/>
      <c r="Q30"/>
      <c r="R30"/>
      <c r="S30"/>
      <c r="T30"/>
    </row>
    <row r="31" spans="1:20" ht="16">
      <c r="O31"/>
      <c r="P31"/>
      <c r="Q31"/>
      <c r="R31"/>
      <c r="S31"/>
      <c r="T31"/>
    </row>
    <row r="32" spans="1:20" ht="16">
      <c r="O32"/>
      <c r="P32"/>
      <c r="Q32"/>
      <c r="R32"/>
      <c r="S32"/>
      <c r="T32"/>
    </row>
    <row r="33" spans="15:20" ht="16">
      <c r="O33"/>
      <c r="P33"/>
      <c r="Q33"/>
      <c r="R33"/>
      <c r="S33"/>
      <c r="T33"/>
    </row>
    <row r="34" spans="15:20" ht="16">
      <c r="O34"/>
      <c r="P34"/>
      <c r="Q34"/>
      <c r="R34"/>
      <c r="S34"/>
      <c r="T34"/>
    </row>
    <row r="35" spans="15:20" ht="16">
      <c r="O35"/>
      <c r="P35"/>
      <c r="Q35"/>
      <c r="R35"/>
      <c r="S35"/>
      <c r="T35"/>
    </row>
    <row r="36" spans="15:20" ht="16">
      <c r="O36"/>
      <c r="P36"/>
      <c r="Q36"/>
      <c r="R36"/>
      <c r="S36"/>
      <c r="T36"/>
    </row>
    <row r="37" spans="15:20" ht="16">
      <c r="O37"/>
      <c r="P37"/>
      <c r="Q37"/>
      <c r="R37"/>
      <c r="S37"/>
      <c r="T37"/>
    </row>
    <row r="38" spans="15:20" ht="16">
      <c r="O38"/>
      <c r="P38"/>
      <c r="Q38"/>
      <c r="R38"/>
      <c r="S38"/>
      <c r="T38"/>
    </row>
    <row r="39" spans="15:20" ht="16">
      <c r="O39"/>
      <c r="P39"/>
      <c r="Q39"/>
      <c r="R39"/>
      <c r="S39"/>
      <c r="T39"/>
    </row>
    <row r="40" spans="15:20" ht="16">
      <c r="O40"/>
      <c r="P40"/>
      <c r="Q40"/>
      <c r="R40"/>
      <c r="S40"/>
      <c r="T40"/>
    </row>
    <row r="41" spans="15:20" ht="16">
      <c r="O41"/>
      <c r="P41"/>
      <c r="Q41"/>
      <c r="R41"/>
      <c r="S41"/>
      <c r="T41"/>
    </row>
    <row r="42" spans="15:20" ht="16">
      <c r="O42"/>
      <c r="P42"/>
      <c r="Q42"/>
      <c r="R42"/>
      <c r="S42"/>
      <c r="T42"/>
    </row>
    <row r="43" spans="15:20" ht="16">
      <c r="O43"/>
      <c r="P43"/>
      <c r="Q43"/>
      <c r="R43"/>
      <c r="S43"/>
      <c r="T43"/>
    </row>
    <row r="44" spans="15:20" ht="16">
      <c r="O44"/>
      <c r="P44"/>
      <c r="Q44"/>
      <c r="R44"/>
      <c r="S44"/>
      <c r="T44"/>
    </row>
    <row r="45" spans="15:20" ht="16">
      <c r="O45"/>
      <c r="P45"/>
      <c r="Q45"/>
      <c r="R45"/>
      <c r="S45"/>
      <c r="T45"/>
    </row>
    <row r="46" spans="15:20" ht="16">
      <c r="O46"/>
      <c r="P46"/>
      <c r="Q46"/>
      <c r="R46"/>
      <c r="S46"/>
      <c r="T46"/>
    </row>
    <row r="47" spans="15:20" ht="16">
      <c r="O47"/>
      <c r="P47"/>
      <c r="Q47"/>
      <c r="R47"/>
      <c r="S47"/>
      <c r="T47"/>
    </row>
    <row r="48" spans="15:20" ht="16">
      <c r="O48"/>
      <c r="P48"/>
      <c r="Q48"/>
      <c r="R48"/>
      <c r="S48"/>
      <c r="T48"/>
    </row>
    <row r="49" spans="15:20" ht="16">
      <c r="O49"/>
      <c r="P49"/>
      <c r="Q49"/>
      <c r="R49"/>
      <c r="S49"/>
      <c r="T49"/>
    </row>
    <row r="50" spans="15:20" ht="16">
      <c r="O50"/>
      <c r="P50"/>
      <c r="Q50"/>
      <c r="R50"/>
      <c r="S50"/>
      <c r="T50"/>
    </row>
    <row r="51" spans="15:20" ht="16">
      <c r="O51"/>
      <c r="P51"/>
      <c r="Q51"/>
      <c r="R51"/>
      <c r="S51"/>
      <c r="T51"/>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66FF"/>
  </sheetPr>
  <dimension ref="A1"/>
  <sheetViews>
    <sheetView workbookViewId="0">
      <selection activeCell="F58" sqref="F58"/>
    </sheetView>
  </sheetViews>
  <sheetFormatPr baseColWidth="10" defaultRowHeight="16"/>
  <sheetData>
    <row r="1" spans="1:1">
      <c r="A1" t="s">
        <v>440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18"/>
  <sheetViews>
    <sheetView workbookViewId="0">
      <pane xSplit="1" ySplit="2" topLeftCell="B85" activePane="bottomRight" state="frozen"/>
      <selection pane="topRight" activeCell="B1" sqref="B1"/>
      <selection pane="bottomLeft" activeCell="A2" sqref="A2"/>
      <selection pane="bottomRight" activeCell="A118" sqref="A118"/>
    </sheetView>
  </sheetViews>
  <sheetFormatPr baseColWidth="10" defaultRowHeight="16"/>
  <cols>
    <col min="12" max="12" width="19.28515625" bestFit="1" customWidth="1"/>
  </cols>
  <sheetData>
    <row r="1" spans="1:11" ht="22" customHeight="1">
      <c r="B1" s="170" t="s">
        <v>6</v>
      </c>
      <c r="C1" s="170"/>
      <c r="D1" s="170"/>
      <c r="E1" s="170"/>
      <c r="F1" s="170"/>
    </row>
    <row r="2" spans="1:11" s="6" customFormat="1" ht="68">
      <c r="B2" s="6" t="s">
        <v>1</v>
      </c>
      <c r="C2" s="6" t="s">
        <v>2</v>
      </c>
      <c r="D2" s="6" t="s">
        <v>5</v>
      </c>
      <c r="E2" s="6" t="s">
        <v>3</v>
      </c>
      <c r="F2" s="6" t="s">
        <v>4</v>
      </c>
      <c r="G2" s="6" t="s">
        <v>32</v>
      </c>
      <c r="H2" s="6" t="s">
        <v>33</v>
      </c>
      <c r="I2" s="6" t="s">
        <v>35</v>
      </c>
      <c r="J2" s="6" t="s">
        <v>34</v>
      </c>
      <c r="K2" s="6" t="s">
        <v>314</v>
      </c>
    </row>
    <row r="3" spans="1:11">
      <c r="A3" s="4">
        <v>1913</v>
      </c>
      <c r="B3" s="36">
        <v>0.84113437206437514</v>
      </c>
      <c r="C3" s="36">
        <v>1.8325196030257849</v>
      </c>
      <c r="D3" s="36">
        <v>1.164294030145095</v>
      </c>
      <c r="E3" s="36">
        <v>0.75911944223592487</v>
      </c>
      <c r="F3" s="36">
        <v>0.11693481340413325</v>
      </c>
      <c r="G3" s="37">
        <v>4.7140022608753132</v>
      </c>
      <c r="H3" s="30">
        <v>0.28356313638323888</v>
      </c>
      <c r="K3" s="76">
        <v>33.764043158154003</v>
      </c>
    </row>
    <row r="4" spans="1:11">
      <c r="A4" s="4">
        <v>1914</v>
      </c>
      <c r="B4" s="36">
        <v>1.0066759765284283</v>
      </c>
      <c r="C4" s="36">
        <v>1.968501055164035</v>
      </c>
      <c r="D4" s="36">
        <v>1.2013881279594303</v>
      </c>
      <c r="E4" s="36">
        <v>0.90507408217712659</v>
      </c>
      <c r="F4" s="36">
        <v>0.13890655395670629</v>
      </c>
      <c r="G4" s="37">
        <v>5.2205457957857275</v>
      </c>
      <c r="H4" s="30">
        <v>0.29337255708827548</v>
      </c>
      <c r="K4" s="76">
        <v>31.612863058647072</v>
      </c>
    </row>
    <row r="5" spans="1:11">
      <c r="A5" s="4">
        <v>1915</v>
      </c>
      <c r="B5" s="36">
        <v>1.0493150650829521</v>
      </c>
      <c r="C5" s="36">
        <v>1.9632876421621737</v>
      </c>
      <c r="D5" s="36">
        <v>1.3494503078529052</v>
      </c>
      <c r="E5" s="36">
        <v>0.96115013741188005</v>
      </c>
      <c r="F5" s="36">
        <v>0.1439150654664659</v>
      </c>
      <c r="G5" s="37">
        <v>5.4671182179763766</v>
      </c>
      <c r="H5" s="30">
        <v>0.29539225222592425</v>
      </c>
      <c r="K5" s="76">
        <v>33.591171530422315</v>
      </c>
    </row>
    <row r="6" spans="1:11">
      <c r="A6" s="4">
        <v>1916</v>
      </c>
      <c r="B6" s="36">
        <v>0.91062723680916691</v>
      </c>
      <c r="C6" s="36">
        <v>1.7166826953640955</v>
      </c>
      <c r="D6" s="36">
        <v>1.3119437094770787</v>
      </c>
      <c r="E6" s="36">
        <v>0.85695778121626309</v>
      </c>
      <c r="F6" s="36">
        <v>0.12426889711180686</v>
      </c>
      <c r="G6" s="37">
        <v>4.9204803199784113</v>
      </c>
      <c r="H6" s="30">
        <v>0.30402490046961217</v>
      </c>
      <c r="K6" s="76">
        <v>42.466920961421316</v>
      </c>
    </row>
    <row r="7" spans="1:11">
      <c r="A7" s="4">
        <v>1917</v>
      </c>
      <c r="B7" s="36">
        <v>0.82949409663574447</v>
      </c>
      <c r="C7" s="36">
        <v>1.5441965447834241</v>
      </c>
      <c r="D7" s="36">
        <v>1.0065104074909503</v>
      </c>
      <c r="E7" s="36">
        <v>0.79337204232784608</v>
      </c>
      <c r="F7" s="36">
        <v>0.11272039516301616</v>
      </c>
      <c r="G7" s="37">
        <v>4.2862934864009814</v>
      </c>
      <c r="H7" s="30">
        <v>0.3061286058821901</v>
      </c>
      <c r="K7" s="76">
        <v>50.748218235496836</v>
      </c>
    </row>
    <row r="8" spans="1:11">
      <c r="A8" s="4">
        <v>1918</v>
      </c>
      <c r="B8" s="36">
        <v>0.72659079478376853</v>
      </c>
      <c r="C8" s="36">
        <v>1.3577010807371996</v>
      </c>
      <c r="D8" s="36">
        <v>0.77699660594848963</v>
      </c>
      <c r="E8" s="36">
        <v>0.74053139084243091</v>
      </c>
      <c r="F8" s="36">
        <v>9.8382097305964741E-2</v>
      </c>
      <c r="G8" s="37">
        <v>3.7002019696178534</v>
      </c>
      <c r="H8" s="30">
        <v>0.29601986843204803</v>
      </c>
      <c r="K8" s="76">
        <v>62.647586947352018</v>
      </c>
    </row>
    <row r="9" spans="1:11">
      <c r="A9" s="4">
        <v>1919</v>
      </c>
      <c r="B9" s="36">
        <v>0.70771903461589725</v>
      </c>
      <c r="C9" s="36">
        <v>1.4032347515876136</v>
      </c>
      <c r="D9" s="36">
        <v>0.85556164539217272</v>
      </c>
      <c r="E9" s="36">
        <v>0.77987798858296475</v>
      </c>
      <c r="F9" s="36">
        <v>9.5529655462480406E-2</v>
      </c>
      <c r="G9" s="37">
        <v>3.8419230756411293</v>
      </c>
      <c r="H9" s="30">
        <v>0.30822286899264967</v>
      </c>
      <c r="K9" s="76">
        <v>69.155936392412315</v>
      </c>
    </row>
    <row r="10" spans="1:11">
      <c r="A10" s="4">
        <v>1920</v>
      </c>
      <c r="B10" s="36">
        <v>0.65611691540373496</v>
      </c>
      <c r="C10" s="36">
        <v>1.2225540943417097</v>
      </c>
      <c r="D10" s="36">
        <v>0.73024306074511991</v>
      </c>
      <c r="E10" s="36">
        <v>0.72903988096528449</v>
      </c>
      <c r="F10" s="36">
        <v>8.8324804655781311E-2</v>
      </c>
      <c r="G10" s="37">
        <v>3.4262787561116306</v>
      </c>
      <c r="H10" s="30">
        <v>0.29409112379201141</v>
      </c>
      <c r="K10" s="76">
        <v>79.813191616326094</v>
      </c>
    </row>
    <row r="11" spans="1:11">
      <c r="A11" s="4">
        <v>1921</v>
      </c>
      <c r="B11" s="36">
        <v>0.87364702441073139</v>
      </c>
      <c r="C11" s="36">
        <v>1.3325381960067291</v>
      </c>
      <c r="D11" s="36">
        <v>0.86910046164260546</v>
      </c>
      <c r="E11" s="36">
        <v>0.95507599037151436</v>
      </c>
      <c r="F11" s="36">
        <v>0.11732843201310741</v>
      </c>
      <c r="G11" s="37">
        <v>4.1476901044446874</v>
      </c>
      <c r="H11" s="30">
        <v>0.30210412898350053</v>
      </c>
      <c r="K11" s="76">
        <v>63.859426156342899</v>
      </c>
    </row>
    <row r="12" spans="1:11">
      <c r="A12" s="4">
        <v>1922</v>
      </c>
      <c r="B12" s="36">
        <v>0.90683895192298647</v>
      </c>
      <c r="C12" s="36">
        <v>1.2459757936335534</v>
      </c>
      <c r="D12" s="36">
        <v>1.0211757365581948</v>
      </c>
      <c r="E12" s="36">
        <v>0.99756480241674239</v>
      </c>
      <c r="F12" s="36">
        <v>0.12152924018329737</v>
      </c>
      <c r="G12" s="37">
        <v>4.2930845247147742</v>
      </c>
      <c r="H12" s="30">
        <v>0.29104285986992096</v>
      </c>
      <c r="K12" s="76">
        <v>65.297603358053905</v>
      </c>
    </row>
    <row r="13" spans="1:11">
      <c r="A13" s="4">
        <v>1923</v>
      </c>
      <c r="B13" s="36">
        <v>0.8245779369733458</v>
      </c>
      <c r="C13" s="36">
        <v>1.053114540970304</v>
      </c>
      <c r="D13" s="36">
        <v>0.95434607595046861</v>
      </c>
      <c r="E13" s="36">
        <v>0.87908217852927173</v>
      </c>
      <c r="F13" s="36">
        <v>0.11462110502907237</v>
      </c>
      <c r="G13" s="37">
        <v>3.8257418374524623</v>
      </c>
      <c r="H13" s="30">
        <v>0.30759424055827767</v>
      </c>
      <c r="K13" s="76">
        <v>77.062207439306476</v>
      </c>
    </row>
    <row r="14" spans="1:11">
      <c r="A14" s="4">
        <v>1924</v>
      </c>
      <c r="B14" s="36">
        <v>0.88422578013353914</v>
      </c>
      <c r="C14" s="36">
        <v>1.0261683395144217</v>
      </c>
      <c r="D14" s="36">
        <v>1.023403937129735</v>
      </c>
      <c r="E14" s="36">
        <v>0.89009924356866688</v>
      </c>
      <c r="F14" s="36">
        <v>0.13093525397676611</v>
      </c>
      <c r="G14" s="37">
        <v>3.9548325543231293</v>
      </c>
      <c r="H14" s="30">
        <v>0.30925666651312689</v>
      </c>
      <c r="K14" s="76">
        <v>77.784155016972278</v>
      </c>
    </row>
    <row r="15" spans="1:11">
      <c r="A15" s="4">
        <v>1925</v>
      </c>
      <c r="B15" s="36">
        <v>0.90252993822399241</v>
      </c>
      <c r="C15" s="36">
        <v>1.0011505897126873</v>
      </c>
      <c r="D15" s="36">
        <v>1.1764539835863652</v>
      </c>
      <c r="E15" s="36">
        <v>0.87605954813443621</v>
      </c>
      <c r="F15" s="36">
        <v>0.14067616069679617</v>
      </c>
      <c r="G15" s="37">
        <v>4.0968702203542779</v>
      </c>
      <c r="H15" s="30">
        <v>0.31923822443829536</v>
      </c>
      <c r="I15">
        <v>223.4</v>
      </c>
      <c r="K15" s="76">
        <v>82.006935327320534</v>
      </c>
    </row>
    <row r="16" spans="1:11">
      <c r="A16" s="4">
        <v>1926</v>
      </c>
      <c r="B16" s="36">
        <v>0.84192652097816945</v>
      </c>
      <c r="C16" s="36">
        <v>0.94377676119871434</v>
      </c>
      <c r="D16" s="36">
        <v>1.2633880165046687</v>
      </c>
      <c r="E16" s="36">
        <v>0.84560482854798402</v>
      </c>
      <c r="F16" s="36">
        <v>0.14676830956808948</v>
      </c>
      <c r="G16" s="37">
        <v>4.0414644367976251</v>
      </c>
      <c r="H16" s="30">
        <v>0.32671013270190558</v>
      </c>
      <c r="I16">
        <v>231.6</v>
      </c>
      <c r="K16" s="76">
        <v>87.812917993862143</v>
      </c>
    </row>
    <row r="17" spans="1:11">
      <c r="A17" s="4">
        <v>1927</v>
      </c>
      <c r="B17" s="36">
        <v>0.82014710726141704</v>
      </c>
      <c r="C17" s="36">
        <v>0.98386082658305352</v>
      </c>
      <c r="D17" s="36">
        <v>1.5384158577220093</v>
      </c>
      <c r="E17" s="36">
        <v>0.89491756321140026</v>
      </c>
      <c r="F17" s="36">
        <v>0.1651429422206741</v>
      </c>
      <c r="G17" s="37">
        <v>4.402484296998554</v>
      </c>
      <c r="H17" s="30">
        <v>0.30819881107924241</v>
      </c>
      <c r="I17">
        <v>236.9</v>
      </c>
      <c r="K17" s="76">
        <v>86.227640494709789</v>
      </c>
    </row>
    <row r="18" spans="1:11">
      <c r="A18" s="4">
        <v>1928</v>
      </c>
      <c r="B18" s="36">
        <v>0.84266394761870889</v>
      </c>
      <c r="C18" s="36">
        <v>1.0376025014110886</v>
      </c>
      <c r="D18" s="36">
        <v>1.9832268917786398</v>
      </c>
      <c r="E18" s="36">
        <v>0.92655747221730922</v>
      </c>
      <c r="F18" s="36">
        <v>0.17721984426017451</v>
      </c>
      <c r="G18" s="37">
        <v>4.9672706572859209</v>
      </c>
      <c r="H18" s="30">
        <v>0.31106098375734376</v>
      </c>
      <c r="I18">
        <v>248.6</v>
      </c>
      <c r="K18" s="76">
        <v>87.978967801120135</v>
      </c>
    </row>
    <row r="19" spans="1:11">
      <c r="A19" s="4">
        <v>1929</v>
      </c>
      <c r="B19" s="36">
        <v>0.83188937608562619</v>
      </c>
      <c r="C19" s="36">
        <v>0.96903210230668568</v>
      </c>
      <c r="D19" s="36">
        <v>2.0368474913138783</v>
      </c>
      <c r="E19" s="36">
        <v>0.89180647105018018</v>
      </c>
      <c r="F19" s="36">
        <v>0.17990201518064067</v>
      </c>
      <c r="G19" s="37">
        <v>4.9094774559370107</v>
      </c>
      <c r="H19" s="30">
        <v>0.31577804743225224</v>
      </c>
      <c r="I19">
        <v>251.7</v>
      </c>
      <c r="K19" s="76">
        <v>94.180999999999997</v>
      </c>
    </row>
    <row r="20" spans="1:11">
      <c r="A20" s="4">
        <v>1930</v>
      </c>
      <c r="B20" s="36">
        <v>0.89956488842900106</v>
      </c>
      <c r="C20" s="36">
        <v>0.9753582912148836</v>
      </c>
      <c r="D20" s="36">
        <v>1.8933959074340623</v>
      </c>
      <c r="E20" s="36">
        <v>0.99705984608576848</v>
      </c>
      <c r="F20" s="36">
        <v>0.21822884319100641</v>
      </c>
      <c r="G20" s="37">
        <v>4.9836077763547211</v>
      </c>
      <c r="H20" s="30">
        <v>0.30505905313993481</v>
      </c>
      <c r="I20">
        <v>239.4</v>
      </c>
      <c r="J20" s="38">
        <v>2.9548736462093865</v>
      </c>
      <c r="K20" s="76">
        <v>83.1</v>
      </c>
    </row>
    <row r="21" spans="1:11">
      <c r="A21" s="4">
        <v>1931</v>
      </c>
      <c r="B21" s="36">
        <v>0.92306836694255823</v>
      </c>
      <c r="C21" s="36">
        <v>0.95810885013607683</v>
      </c>
      <c r="D21" s="36">
        <v>1.4709082198776393</v>
      </c>
      <c r="E21" s="36">
        <v>1.1751212725620859</v>
      </c>
      <c r="F21" s="36">
        <v>0.28329043683718208</v>
      </c>
      <c r="G21" s="37">
        <v>4.8104971463555426</v>
      </c>
      <c r="H21" s="30">
        <v>0.28517267861151607</v>
      </c>
      <c r="I21">
        <v>205.4</v>
      </c>
      <c r="J21" s="38">
        <v>3.2872662774369967</v>
      </c>
      <c r="K21" s="76">
        <v>67.655000000000001</v>
      </c>
    </row>
    <row r="22" spans="1:11">
      <c r="A22" s="4">
        <v>1932</v>
      </c>
      <c r="B22" s="36">
        <v>0.9868385815608105</v>
      </c>
      <c r="C22" s="36">
        <v>0.9941750053506242</v>
      </c>
      <c r="D22" s="36">
        <v>1.1989475568701882</v>
      </c>
      <c r="E22" s="36">
        <v>1.5024509763361831</v>
      </c>
      <c r="F22" s="36">
        <v>0.39389979793791274</v>
      </c>
      <c r="G22" s="37">
        <v>5.076311918055719</v>
      </c>
      <c r="H22" s="30">
        <v>0.27674251682510614</v>
      </c>
      <c r="I22">
        <v>187.6</v>
      </c>
      <c r="J22" s="38">
        <v>3.8322769380789858</v>
      </c>
      <c r="K22" s="76">
        <v>51.274999999999999</v>
      </c>
    </row>
    <row r="23" spans="1:11">
      <c r="A23" s="4">
        <v>1933</v>
      </c>
      <c r="B23" s="36">
        <v>1.0890490503956383</v>
      </c>
      <c r="C23" s="36">
        <v>1.053628388727502</v>
      </c>
      <c r="D23" s="36">
        <v>1.3370259792647272</v>
      </c>
      <c r="E23" s="36">
        <v>1.6099494504607323</v>
      </c>
      <c r="F23" s="36">
        <v>0.43389698056849052</v>
      </c>
      <c r="G23" s="37">
        <v>5.5235498494170896</v>
      </c>
      <c r="H23" s="30">
        <v>0.26316309959512546</v>
      </c>
      <c r="I23">
        <v>196.5</v>
      </c>
      <c r="J23" s="38">
        <v>3.9253960143076143</v>
      </c>
      <c r="K23" s="76">
        <v>48.924999999999997</v>
      </c>
    </row>
    <row r="24" spans="1:11">
      <c r="A24" s="4">
        <v>1934</v>
      </c>
      <c r="B24" s="36">
        <v>1.0270243161459165</v>
      </c>
      <c r="C24" s="36">
        <v>0.97173801581459129</v>
      </c>
      <c r="D24" s="36">
        <v>1.27126026574233</v>
      </c>
      <c r="E24" s="36">
        <v>1.3785503619912971</v>
      </c>
      <c r="F24" s="36">
        <v>0.38850695888165399</v>
      </c>
      <c r="G24" s="37">
        <v>5.0370799185757882</v>
      </c>
      <c r="H24" s="30">
        <v>0.2669313183274864</v>
      </c>
      <c r="I24">
        <v>198.6</v>
      </c>
      <c r="J24" s="38">
        <v>3.3898450503629221</v>
      </c>
      <c r="K24" s="76">
        <v>58.277000000000001</v>
      </c>
    </row>
    <row r="25" spans="1:11">
      <c r="A25" s="4">
        <v>1935</v>
      </c>
      <c r="B25" s="36">
        <v>0.95627839204408494</v>
      </c>
      <c r="C25" s="36">
        <v>0.95097560960217697</v>
      </c>
      <c r="D25" s="36">
        <v>1.2979089458562432</v>
      </c>
      <c r="E25" s="36">
        <v>1.23337597882175</v>
      </c>
      <c r="F25" s="36">
        <v>0.36837488609667629</v>
      </c>
      <c r="G25" s="37">
        <v>4.8069138124209321</v>
      </c>
      <c r="H25" s="30">
        <v>0.27287262770718423</v>
      </c>
      <c r="I25">
        <v>199.5</v>
      </c>
      <c r="J25" s="38">
        <v>3.0008140867153115</v>
      </c>
      <c r="K25" s="76">
        <v>66.331999999999994</v>
      </c>
    </row>
    <row r="26" spans="1:11">
      <c r="A26" s="4">
        <v>1936</v>
      </c>
      <c r="B26" s="36">
        <v>0.95898733765770638</v>
      </c>
      <c r="C26" s="36">
        <v>1.0017711102852824</v>
      </c>
      <c r="D26" s="36">
        <v>1.5500491692326352</v>
      </c>
      <c r="E26" s="36">
        <v>1.1444506643585721</v>
      </c>
      <c r="F26" s="36">
        <v>0.34921335454317459</v>
      </c>
      <c r="G26" s="37">
        <v>5.0044716360773709</v>
      </c>
      <c r="H26" s="30">
        <v>0.27656022671868458</v>
      </c>
      <c r="I26">
        <v>220.4</v>
      </c>
      <c r="J26" s="38">
        <v>2.7952708729979099</v>
      </c>
      <c r="K26" s="76">
        <v>75.108999999999995</v>
      </c>
    </row>
    <row r="27" spans="1:11">
      <c r="A27" s="4">
        <v>1937</v>
      </c>
      <c r="B27" s="36">
        <v>0.96431877997829607</v>
      </c>
      <c r="C27" s="36">
        <v>0.89113238345567714</v>
      </c>
      <c r="D27" s="36">
        <v>1.3003957514049429</v>
      </c>
      <c r="E27" s="36">
        <v>1.0109711033484829</v>
      </c>
      <c r="F27" s="36">
        <v>0.33500004480761597</v>
      </c>
      <c r="G27" s="37">
        <v>4.5018180629950146</v>
      </c>
      <c r="H27" s="30">
        <v>0.26953226608264297</v>
      </c>
      <c r="I27">
        <v>231.7</v>
      </c>
      <c r="J27" s="38">
        <v>2.7022988368339891</v>
      </c>
      <c r="K27" s="76">
        <v>83.650999999999996</v>
      </c>
    </row>
    <row r="28" spans="1:11">
      <c r="A28" s="4">
        <v>1938</v>
      </c>
      <c r="B28" s="36">
        <v>1.0864720581360703</v>
      </c>
      <c r="C28" s="36">
        <v>0.90857443979481878</v>
      </c>
      <c r="D28" s="36">
        <v>1.195316113752964</v>
      </c>
      <c r="E28" s="36">
        <v>1.0611978210688824</v>
      </c>
      <c r="F28" s="36">
        <v>0.38719498818331161</v>
      </c>
      <c r="G28" s="37">
        <v>4.6387554209360466</v>
      </c>
      <c r="H28" s="30">
        <v>0.2616443339097137</v>
      </c>
      <c r="I28">
        <v>232</v>
      </c>
      <c r="J28" s="38">
        <v>3.0107261583212135</v>
      </c>
      <c r="K28" s="76">
        <v>77.007999999999996</v>
      </c>
    </row>
    <row r="29" spans="1:11">
      <c r="A29" s="4">
        <v>1939</v>
      </c>
      <c r="B29" s="36">
        <v>1.0328034722012551</v>
      </c>
      <c r="C29" s="36">
        <v>0.87890233029772979</v>
      </c>
      <c r="D29" s="36">
        <v>1.1826236223725579</v>
      </c>
      <c r="E29" s="36">
        <v>0.99657169415682723</v>
      </c>
      <c r="F29" s="36">
        <v>0.38356045078977163</v>
      </c>
      <c r="G29" s="37">
        <v>4.4744615698181418</v>
      </c>
      <c r="H29" s="30">
        <v>0.2659372457275313</v>
      </c>
      <c r="I29">
        <v>235.6</v>
      </c>
      <c r="J29" s="38">
        <v>2.8368622216829458</v>
      </c>
      <c r="K29" s="76">
        <v>82.415000000000006</v>
      </c>
    </row>
    <row r="30" spans="1:11">
      <c r="A30" s="4">
        <v>1940</v>
      </c>
      <c r="B30" s="36">
        <v>1.0272909004035897</v>
      </c>
      <c r="C30" s="36">
        <v>0.7824500836917373</v>
      </c>
      <c r="D30" s="36">
        <v>0.97981546367668493</v>
      </c>
      <c r="E30" s="36">
        <v>0.937267581329707</v>
      </c>
      <c r="F30" s="36">
        <v>0.37216970152424989</v>
      </c>
      <c r="G30" s="37">
        <v>4.0989937306259687</v>
      </c>
      <c r="H30" s="30">
        <v>0.28285087565937211</v>
      </c>
      <c r="I30">
        <v>254.4</v>
      </c>
      <c r="J30" s="38">
        <v>2.6765133224816191</v>
      </c>
      <c r="K30" s="76">
        <v>91.537000000000006</v>
      </c>
    </row>
    <row r="31" spans="1:11">
      <c r="A31" s="4">
        <v>1941</v>
      </c>
      <c r="B31" s="36">
        <v>0.85471239816874156</v>
      </c>
      <c r="C31" s="36">
        <v>0.61414665302326044</v>
      </c>
      <c r="D31" s="36">
        <v>0.65221089691863976</v>
      </c>
      <c r="E31" s="36">
        <v>0.80747917614052933</v>
      </c>
      <c r="F31" s="36">
        <v>0.31689393492448831</v>
      </c>
      <c r="G31" s="37">
        <v>3.2454430591756593</v>
      </c>
      <c r="H31" s="30">
        <v>0.29115189323809243</v>
      </c>
      <c r="I31">
        <v>282.8</v>
      </c>
      <c r="J31" s="38">
        <v>2.2889964548677395</v>
      </c>
      <c r="K31" s="76">
        <v>117.34399999999999</v>
      </c>
    </row>
    <row r="32" spans="1:11">
      <c r="A32" s="4">
        <v>1942</v>
      </c>
      <c r="B32" s="36">
        <v>0.64977497785679672</v>
      </c>
      <c r="C32" s="36">
        <v>0.52320421598384825</v>
      </c>
      <c r="D32" s="36">
        <v>0.48256876068205623</v>
      </c>
      <c r="E32" s="36">
        <v>0.71423761711249156</v>
      </c>
      <c r="F32" s="36">
        <v>0.26452901878520774</v>
      </c>
      <c r="G32" s="37">
        <v>2.6343145904204004</v>
      </c>
      <c r="H32" s="30">
        <v>0.276994198020872</v>
      </c>
      <c r="I32">
        <v>302.3</v>
      </c>
      <c r="J32" s="38">
        <v>1.9201107895065013</v>
      </c>
      <c r="K32" s="76">
        <v>152.36099999999999</v>
      </c>
    </row>
    <row r="33" spans="1:11">
      <c r="A33" s="4">
        <v>1943</v>
      </c>
      <c r="B33" s="36">
        <v>0.56704880183344875</v>
      </c>
      <c r="C33" s="36">
        <v>0.49951435945648109</v>
      </c>
      <c r="D33" s="36">
        <v>0.45707178790962599</v>
      </c>
      <c r="E33" s="36">
        <v>0.69390377036991924</v>
      </c>
      <c r="F33" s="36">
        <v>0.23194385856784852</v>
      </c>
      <c r="G33" s="37">
        <v>2.4494825781373235</v>
      </c>
      <c r="H33" s="30">
        <v>0.2607093885140816</v>
      </c>
      <c r="I33">
        <v>317.10000000000002</v>
      </c>
      <c r="J33" s="38">
        <v>1.6542919715827147</v>
      </c>
      <c r="K33" s="76">
        <v>187.21</v>
      </c>
    </row>
    <row r="34" spans="1:11">
      <c r="A34" s="4">
        <v>1944</v>
      </c>
      <c r="B34" s="36">
        <v>0.63500740197959127</v>
      </c>
      <c r="C34" s="36">
        <v>0.53354678341252992</v>
      </c>
      <c r="D34" s="36">
        <v>0.50472683398456053</v>
      </c>
      <c r="E34" s="36">
        <v>0.76615425345619503</v>
      </c>
      <c r="F34" s="36">
        <v>0.23166471056586896</v>
      </c>
      <c r="G34" s="37">
        <v>2.6710999833987454</v>
      </c>
      <c r="H34" s="30">
        <v>0.24765179915055247</v>
      </c>
      <c r="I34">
        <v>329.3</v>
      </c>
      <c r="J34" s="38">
        <v>1.6087926091111822</v>
      </c>
      <c r="K34" s="76">
        <v>200.89599999999999</v>
      </c>
    </row>
    <row r="35" spans="1:11">
      <c r="A35" s="4">
        <v>1945</v>
      </c>
      <c r="B35" s="36">
        <v>0.76324428269088773</v>
      </c>
      <c r="C35" s="36">
        <v>0.61601387525668061</v>
      </c>
      <c r="D35" s="36">
        <v>0.63151982063737266</v>
      </c>
      <c r="E35" s="36">
        <v>0.88062068653728709</v>
      </c>
      <c r="F35" s="36">
        <v>0.24665016477772989</v>
      </c>
      <c r="G35" s="37">
        <v>3.138048829899958</v>
      </c>
      <c r="H35" s="30">
        <v>0.23181189871642943</v>
      </c>
      <c r="I35">
        <v>353</v>
      </c>
      <c r="J35" s="38">
        <v>1.6944564477755757</v>
      </c>
      <c r="K35" s="76">
        <v>201.333</v>
      </c>
    </row>
    <row r="36" spans="1:11">
      <c r="A36" s="4">
        <v>1946</v>
      </c>
      <c r="B36" s="36">
        <v>0.87956365768344069</v>
      </c>
      <c r="C36" s="36">
        <v>0.7084799069878368</v>
      </c>
      <c r="D36" s="36">
        <v>0.66518440004168644</v>
      </c>
      <c r="E36" s="36">
        <v>0.92935623227138908</v>
      </c>
      <c r="F36" s="36">
        <v>0.26881608235948801</v>
      </c>
      <c r="G36" s="37">
        <v>3.451400279343841</v>
      </c>
      <c r="H36" s="30">
        <v>0.23019593960509113</v>
      </c>
      <c r="I36">
        <v>434</v>
      </c>
      <c r="J36" s="38">
        <v>1.9551434931234597</v>
      </c>
      <c r="K36" s="76">
        <v>201.26400000000001</v>
      </c>
    </row>
    <row r="37" spans="1:11">
      <c r="A37" s="4">
        <v>1947</v>
      </c>
      <c r="B37" s="36">
        <v>0.98292516789108675</v>
      </c>
      <c r="C37" s="36">
        <v>0.75676707368921503</v>
      </c>
      <c r="D37" s="36">
        <v>0.59417082209403538</v>
      </c>
      <c r="E37" s="36">
        <v>0.88076465462053732</v>
      </c>
      <c r="F37" s="36">
        <v>0.27100067202150474</v>
      </c>
      <c r="G37" s="37">
        <v>3.4856283903163794</v>
      </c>
      <c r="H37" s="30">
        <v>0.24809154121990962</v>
      </c>
      <c r="I37">
        <v>516.6</v>
      </c>
      <c r="J37" s="38">
        <v>2.1728695318250186</v>
      </c>
      <c r="K37" s="76">
        <v>218.74299999999999</v>
      </c>
    </row>
    <row r="38" spans="1:11">
      <c r="A38" s="4">
        <v>1948</v>
      </c>
      <c r="B38" s="36">
        <v>1.0235430816544075</v>
      </c>
      <c r="C38" s="36">
        <v>0.74401774154683076</v>
      </c>
      <c r="D38" s="36">
        <v>0.52536573700905553</v>
      </c>
      <c r="E38" s="36">
        <v>0.78797219615776404</v>
      </c>
      <c r="F38" s="36">
        <v>0.26359102957332886</v>
      </c>
      <c r="G38" s="37">
        <v>3.3444897859413873</v>
      </c>
      <c r="H38" s="30">
        <v>0.26160019075984697</v>
      </c>
      <c r="I38">
        <v>562.20000000000005</v>
      </c>
      <c r="J38" s="38">
        <v>2.2029904145003658</v>
      </c>
      <c r="K38" s="76">
        <v>244.84899999999999</v>
      </c>
    </row>
    <row r="39" spans="1:11">
      <c r="A39" s="4">
        <v>1949</v>
      </c>
      <c r="B39" s="36">
        <v>1.1204703683773622</v>
      </c>
      <c r="C39" s="36">
        <v>0.78363722067184749</v>
      </c>
      <c r="D39" s="36">
        <v>0.55147205613314365</v>
      </c>
      <c r="E39" s="36">
        <v>0.79973360746038469</v>
      </c>
      <c r="F39" s="36">
        <v>0.29146278892239924</v>
      </c>
      <c r="G39" s="37">
        <v>3.5467760415651375</v>
      </c>
      <c r="H39" s="30">
        <v>0.25952558535278486</v>
      </c>
      <c r="I39">
        <v>581.1</v>
      </c>
      <c r="J39" s="38">
        <v>2.3845874682451291</v>
      </c>
      <c r="K39" s="76">
        <v>239.727</v>
      </c>
    </row>
    <row r="40" spans="1:11">
      <c r="A40" s="4">
        <v>1950</v>
      </c>
      <c r="B40" s="36">
        <v>1.0844695080097972</v>
      </c>
      <c r="C40" s="36">
        <v>0.72291278304346041</v>
      </c>
      <c r="D40" s="36">
        <v>0.55018664980794263</v>
      </c>
      <c r="E40" s="36">
        <v>0.71919003540869386</v>
      </c>
      <c r="F40" s="36">
        <v>0.2828803012628886</v>
      </c>
      <c r="G40" s="37">
        <v>3.3596392775327826</v>
      </c>
      <c r="H40" s="30">
        <v>0.27080130894747201</v>
      </c>
      <c r="I40">
        <v>655.8</v>
      </c>
      <c r="J40" s="38">
        <v>2.3196717314739455</v>
      </c>
      <c r="K40" s="76">
        <v>266.61099999999999</v>
      </c>
    </row>
    <row r="41" spans="1:11">
      <c r="A41" s="4">
        <v>1951</v>
      </c>
      <c r="B41" s="36">
        <v>1.0234124094709331</v>
      </c>
      <c r="C41" s="36">
        <v>0.67890136394960288</v>
      </c>
      <c r="D41" s="36">
        <v>0.54155154025386654</v>
      </c>
      <c r="E41" s="36">
        <v>0.63997159916894941</v>
      </c>
      <c r="F41" s="36">
        <v>0.26460167210599539</v>
      </c>
      <c r="G41" s="37">
        <v>3.1484385849493481</v>
      </c>
      <c r="H41" s="30">
        <v>0.2632583472379933</v>
      </c>
      <c r="I41">
        <v>713.9</v>
      </c>
      <c r="J41" s="38">
        <v>2.2261698890897028</v>
      </c>
      <c r="K41" s="76">
        <v>307.63600000000002</v>
      </c>
    </row>
    <row r="42" spans="1:11">
      <c r="A42" s="4">
        <v>1952</v>
      </c>
      <c r="B42" s="36">
        <v>1.0343160102540199</v>
      </c>
      <c r="C42" s="36">
        <v>0.674574384574814</v>
      </c>
      <c r="D42" s="36">
        <v>0.53490466188651453</v>
      </c>
      <c r="E42" s="36">
        <v>0.63563469958716068</v>
      </c>
      <c r="F42" s="36">
        <v>0.27398839676679465</v>
      </c>
      <c r="G42" s="37">
        <v>3.1534181530693037</v>
      </c>
      <c r="H42" s="30">
        <v>0.25288717976548541</v>
      </c>
      <c r="I42">
        <v>751.9</v>
      </c>
      <c r="J42" s="38">
        <v>2.2473598351506827</v>
      </c>
      <c r="K42" s="76">
        <v>326.11599999999999</v>
      </c>
    </row>
    <row r="43" spans="1:11">
      <c r="A43" s="4">
        <v>1953</v>
      </c>
      <c r="B43" s="36">
        <v>1.0295518793843577</v>
      </c>
      <c r="C43" s="36">
        <v>0.63742161960934862</v>
      </c>
      <c r="D43" s="36">
        <v>0.49820518159628568</v>
      </c>
      <c r="E43" s="36">
        <v>0.63453857715606166</v>
      </c>
      <c r="F43" s="36">
        <v>0.28544567759047917</v>
      </c>
      <c r="G43" s="37">
        <v>3.0851629353365326</v>
      </c>
      <c r="H43" s="30">
        <v>0.250734383525896</v>
      </c>
      <c r="I43">
        <v>783.3</v>
      </c>
      <c r="J43" s="38">
        <v>2.2324596610011747</v>
      </c>
      <c r="K43" s="76">
        <v>343.83600000000001</v>
      </c>
    </row>
    <row r="44" spans="1:11">
      <c r="A44" s="4">
        <v>1954</v>
      </c>
      <c r="B44" s="36">
        <v>1.0710391733623463</v>
      </c>
      <c r="C44" s="36">
        <v>0.63856129674127415</v>
      </c>
      <c r="D44" s="36">
        <v>0.55799334102188258</v>
      </c>
      <c r="E44" s="36">
        <v>0.66302256047753927</v>
      </c>
      <c r="F44" s="36">
        <v>0.30888222391593989</v>
      </c>
      <c r="G44" s="37">
        <v>3.2394985955189823</v>
      </c>
      <c r="H44" s="30">
        <v>0.25634379921189332</v>
      </c>
      <c r="I44">
        <v>815.2</v>
      </c>
      <c r="J44" s="38">
        <v>2.3250638538024284</v>
      </c>
      <c r="K44" s="76">
        <v>343.75400000000002</v>
      </c>
    </row>
    <row r="45" spans="1:11">
      <c r="A45" s="4">
        <v>1955</v>
      </c>
      <c r="B45" s="36">
        <v>1.023403713392729</v>
      </c>
      <c r="C45" s="36">
        <v>0.59408048691185589</v>
      </c>
      <c r="D45" s="36">
        <v>0.62182246427186361</v>
      </c>
      <c r="E45" s="36">
        <v>0.62891893341020233</v>
      </c>
      <c r="F45" s="36">
        <v>0.30700890938324144</v>
      </c>
      <c r="G45" s="37">
        <v>3.175234507369892</v>
      </c>
      <c r="H45" s="30">
        <v>0.27139441004871517</v>
      </c>
      <c r="I45">
        <v>888.8</v>
      </c>
      <c r="J45" s="38">
        <v>2.2605105782343609</v>
      </c>
      <c r="K45" s="76">
        <v>376.90600000000001</v>
      </c>
    </row>
    <row r="46" spans="1:11">
      <c r="A46" s="4">
        <v>1956</v>
      </c>
      <c r="B46" s="36">
        <v>1.0118370632184912</v>
      </c>
      <c r="C46" s="36">
        <v>0.58743129104102654</v>
      </c>
      <c r="D46" s="36">
        <v>0.66433592183441781</v>
      </c>
      <c r="E46" s="36">
        <v>0.62170121853649729</v>
      </c>
      <c r="F46" s="36">
        <v>0.31518633594712753</v>
      </c>
      <c r="G46" s="37">
        <v>3.2004918305775609</v>
      </c>
      <c r="H46" s="30">
        <v>0.26141657762472315</v>
      </c>
      <c r="I46">
        <v>958.5</v>
      </c>
      <c r="J46" s="38">
        <v>2.3087959965704887</v>
      </c>
      <c r="K46" s="76">
        <v>400.05700000000002</v>
      </c>
    </row>
    <row r="47" spans="1:11">
      <c r="A47" s="4">
        <v>1957</v>
      </c>
      <c r="B47" s="36">
        <v>1.0056363671117143</v>
      </c>
      <c r="C47" s="36">
        <v>0.59437868550075024</v>
      </c>
      <c r="D47" s="36">
        <v>0.63665183413635407</v>
      </c>
      <c r="E47" s="36">
        <v>0.62942385084566843</v>
      </c>
      <c r="F47" s="36">
        <v>0.3237709422457542</v>
      </c>
      <c r="G47" s="37">
        <v>3.1898616798402415</v>
      </c>
      <c r="H47" s="30">
        <v>0.25847566703196084</v>
      </c>
      <c r="I47">
        <v>1008.9</v>
      </c>
      <c r="J47" s="38">
        <v>2.3503579176741565</v>
      </c>
      <c r="K47" s="76">
        <v>418.53199999999998</v>
      </c>
    </row>
    <row r="48" spans="1:11">
      <c r="A48" s="4">
        <v>1958</v>
      </c>
      <c r="B48" s="36">
        <v>1.0315253971422869</v>
      </c>
      <c r="C48" s="36">
        <v>0.6220457937617051</v>
      </c>
      <c r="D48" s="36">
        <v>0.68822383795705933</v>
      </c>
      <c r="E48" s="36">
        <v>0.66371005865863697</v>
      </c>
      <c r="F48" s="36">
        <v>0.34881736683493525</v>
      </c>
      <c r="G48" s="37">
        <v>3.3543224543546231</v>
      </c>
      <c r="H48" s="30">
        <v>0.25443577350408964</v>
      </c>
      <c r="I48">
        <v>1034</v>
      </c>
      <c r="J48" s="38">
        <v>2.4276540322657314</v>
      </c>
      <c r="K48" s="76">
        <v>420.75599999999997</v>
      </c>
    </row>
    <row r="49" spans="1:11">
      <c r="A49" s="4">
        <v>1959</v>
      </c>
      <c r="B49" s="36">
        <v>0.97081569574561777</v>
      </c>
      <c r="C49" s="36">
        <v>0.58844659897901797</v>
      </c>
      <c r="D49" s="36">
        <v>0.73770261441411145</v>
      </c>
      <c r="E49" s="36">
        <v>0.64165881334568931</v>
      </c>
      <c r="F49" s="36">
        <v>0.34926892108096796</v>
      </c>
      <c r="G49" s="37">
        <v>3.2878926435654043</v>
      </c>
      <c r="H49" s="30">
        <v>0.26919701859958767</v>
      </c>
      <c r="I49">
        <v>1078.0999999999999</v>
      </c>
      <c r="J49" s="38">
        <v>2.3018959226111328</v>
      </c>
      <c r="K49" s="76">
        <v>458.774</v>
      </c>
    </row>
    <row r="50" spans="1:11">
      <c r="A50" s="4">
        <v>1960</v>
      </c>
      <c r="B50" s="36">
        <v>0.96197945704626642</v>
      </c>
      <c r="C50" s="36">
        <v>0.5688662953984035</v>
      </c>
      <c r="D50" s="36">
        <v>0.73994452375373765</v>
      </c>
      <c r="E50" s="36">
        <v>0.6453176018911988</v>
      </c>
      <c r="F50" s="36">
        <v>0.36128494734797945</v>
      </c>
      <c r="G50" s="37">
        <v>3.2773928254375857</v>
      </c>
      <c r="H50" s="30">
        <v>0.26527482656301399</v>
      </c>
      <c r="I50">
        <v>1111</v>
      </c>
      <c r="J50" s="38">
        <v>2.2855549917623548</v>
      </c>
      <c r="K50" s="76">
        <v>478.899</v>
      </c>
    </row>
    <row r="51" spans="1:11">
      <c r="A51" s="4">
        <v>1961</v>
      </c>
      <c r="B51" s="36">
        <v>0.96691093460204824</v>
      </c>
      <c r="C51" s="36">
        <v>0.56208168696072891</v>
      </c>
      <c r="D51" s="36">
        <v>0.79434969165276614</v>
      </c>
      <c r="E51" s="36">
        <v>0.656803382127219</v>
      </c>
      <c r="F51" s="36">
        <v>0.3778878719458108</v>
      </c>
      <c r="G51" s="37">
        <v>3.3580335672885733</v>
      </c>
      <c r="H51" s="30">
        <v>0.2675302126196345</v>
      </c>
      <c r="I51">
        <v>1147.5999999999999</v>
      </c>
      <c r="J51" s="38">
        <v>2.2766309168615431</v>
      </c>
      <c r="K51" s="76">
        <v>496.04</v>
      </c>
    </row>
    <row r="52" spans="1:11">
      <c r="A52" s="4">
        <v>1962</v>
      </c>
      <c r="B52" s="36">
        <v>0.92943146255541242</v>
      </c>
      <c r="C52" s="36">
        <v>0.54122865666945719</v>
      </c>
      <c r="D52" s="36">
        <v>0.79901707678229217</v>
      </c>
      <c r="E52" s="36">
        <v>0.64733522939669874</v>
      </c>
      <c r="F52" s="36">
        <v>0.37641703608397065</v>
      </c>
      <c r="G52" s="37">
        <v>3.2934294614878312</v>
      </c>
      <c r="H52" s="30">
        <v>0.27489204372001175</v>
      </c>
      <c r="I52">
        <v>1190.4000000000001</v>
      </c>
      <c r="J52" s="38">
        <v>2.1893476717813876</v>
      </c>
      <c r="K52" s="76">
        <v>533.94899999999996</v>
      </c>
    </row>
    <row r="53" spans="1:11">
      <c r="A53" s="4">
        <v>1963</v>
      </c>
      <c r="B53" s="36">
        <v>0.89028225364269575</v>
      </c>
      <c r="C53" s="36">
        <v>0.52851543569081205</v>
      </c>
      <c r="D53" s="36">
        <v>0.76715496375181746</v>
      </c>
      <c r="E53" s="36">
        <v>0.64969558922780379</v>
      </c>
      <c r="F53" s="36">
        <v>0.38092037539486862</v>
      </c>
      <c r="G53" s="37">
        <v>3.2165686177079977</v>
      </c>
      <c r="H53" s="30">
        <v>0.27987033895839841</v>
      </c>
      <c r="I53">
        <v>1228.7</v>
      </c>
      <c r="J53" s="38">
        <v>2.139365168082239</v>
      </c>
      <c r="K53" s="76">
        <v>565.37800000000004</v>
      </c>
    </row>
    <row r="54" spans="1:11">
      <c r="A54" s="4">
        <v>1964</v>
      </c>
      <c r="B54" s="36">
        <v>0.84085068529256712</v>
      </c>
      <c r="C54" s="36">
        <v>0.51182294412229845</v>
      </c>
      <c r="D54" s="36">
        <v>0.7957991149389072</v>
      </c>
      <c r="E54" s="36">
        <v>0.64231574334585051</v>
      </c>
      <c r="F54" s="36">
        <v>0.38747199525566689</v>
      </c>
      <c r="G54" s="37">
        <v>3.1782604829552903</v>
      </c>
      <c r="H54" s="30">
        <v>0.28125759929082772</v>
      </c>
      <c r="I54">
        <v>1314</v>
      </c>
      <c r="J54" s="38">
        <v>2.0943430416447022</v>
      </c>
      <c r="K54" s="76">
        <v>607.04</v>
      </c>
    </row>
    <row r="55" spans="1:11">
      <c r="A55" s="4">
        <v>1965</v>
      </c>
      <c r="B55" s="36">
        <v>0.79562747886748875</v>
      </c>
      <c r="C55" s="36">
        <v>0.49974499824686291</v>
      </c>
      <c r="D55" s="36">
        <v>0.84088722803088023</v>
      </c>
      <c r="E55" s="36">
        <v>0.63190880574682395</v>
      </c>
      <c r="F55" s="36">
        <v>0.38986276959225524</v>
      </c>
      <c r="G55" s="37">
        <v>3.1580312804843107</v>
      </c>
      <c r="H55" s="30">
        <v>0.28715103281774607</v>
      </c>
      <c r="I55">
        <v>1402.9</v>
      </c>
      <c r="J55" s="38">
        <v>2.0619472116013657</v>
      </c>
      <c r="K55" s="76">
        <v>658.81899999999996</v>
      </c>
    </row>
    <row r="56" spans="1:11">
      <c r="A56" s="4">
        <v>1966</v>
      </c>
      <c r="B56" s="36">
        <v>0.76832206278826243</v>
      </c>
      <c r="C56" s="36">
        <v>0.48914351284507912</v>
      </c>
      <c r="D56" s="36">
        <v>0.77392374830052268</v>
      </c>
      <c r="E56" s="36">
        <v>0.62077821827589119</v>
      </c>
      <c r="F56" s="36">
        <v>0.38360469909315753</v>
      </c>
      <c r="G56" s="37">
        <v>3.0357722413029129</v>
      </c>
      <c r="H56" s="30">
        <v>0.28011675780170708</v>
      </c>
      <c r="I56">
        <v>1522.1</v>
      </c>
      <c r="J56" s="38">
        <v>2.0366357701477238</v>
      </c>
      <c r="K56" s="76">
        <v>718.096</v>
      </c>
    </row>
    <row r="57" spans="1:11">
      <c r="A57" s="4">
        <v>1967</v>
      </c>
      <c r="B57" s="36">
        <v>0.77455213814726864</v>
      </c>
      <c r="C57" s="36">
        <v>0.48968866234110409</v>
      </c>
      <c r="D57" s="36">
        <v>0.77560061201234853</v>
      </c>
      <c r="E57" s="36">
        <v>0.63036270128085148</v>
      </c>
      <c r="F57" s="36">
        <v>0.39173787671223853</v>
      </c>
      <c r="G57" s="37">
        <v>3.061941990493811</v>
      </c>
      <c r="H57" s="30">
        <v>0.27275325695695207</v>
      </c>
      <c r="I57">
        <v>1636.6</v>
      </c>
      <c r="J57" s="38">
        <v>2.0823746731765458</v>
      </c>
      <c r="K57" s="76">
        <v>758.43700000000001</v>
      </c>
    </row>
    <row r="58" spans="1:11">
      <c r="A58" s="4">
        <v>1968</v>
      </c>
      <c r="B58" s="36">
        <v>0.77620394894531386</v>
      </c>
      <c r="C58" s="36">
        <v>0.47429620341898254</v>
      </c>
      <c r="D58" s="36">
        <v>0.86356850400793694</v>
      </c>
      <c r="E58" s="36">
        <v>0.62089224949367783</v>
      </c>
      <c r="F58" s="36">
        <v>0.39157262838649221</v>
      </c>
      <c r="G58" s="37">
        <v>3.1265335342524034</v>
      </c>
      <c r="H58" s="30">
        <v>0.26905142244566971</v>
      </c>
      <c r="I58">
        <v>1804.7</v>
      </c>
      <c r="J58" s="38">
        <v>2.0724555463615046</v>
      </c>
      <c r="K58" s="76">
        <v>830.24699999999996</v>
      </c>
    </row>
    <row r="59" spans="1:11">
      <c r="A59" s="4">
        <v>1969</v>
      </c>
      <c r="B59" s="36">
        <v>0.79885795358924894</v>
      </c>
      <c r="C59" s="36">
        <v>0.4664279369494978</v>
      </c>
      <c r="D59" s="36">
        <v>0.78635124704420112</v>
      </c>
      <c r="E59" s="36">
        <v>0.61119875986166405</v>
      </c>
      <c r="F59" s="36">
        <v>0.3874827389052537</v>
      </c>
      <c r="G59" s="37">
        <v>3.050318636349866</v>
      </c>
      <c r="H59" s="30">
        <v>0.25874188933881548</v>
      </c>
      <c r="I59">
        <v>1962.9</v>
      </c>
      <c r="J59" s="38">
        <v>2.0995286704136755</v>
      </c>
      <c r="K59" s="76">
        <v>897.24900000000002</v>
      </c>
    </row>
    <row r="60" spans="1:11">
      <c r="A60" s="4">
        <v>1970</v>
      </c>
      <c r="B60" s="36">
        <v>0.82239670109074781</v>
      </c>
      <c r="C60" s="36">
        <v>0.46827594445783666</v>
      </c>
      <c r="D60" s="36">
        <v>0.66186185126154018</v>
      </c>
      <c r="E60" s="36">
        <v>0.6254870936290029</v>
      </c>
      <c r="F60" s="36">
        <v>0.3950536627407143</v>
      </c>
      <c r="G60" s="37">
        <v>2.9730752531798417</v>
      </c>
      <c r="H60" s="30">
        <v>0.24989057847668911</v>
      </c>
      <c r="I60">
        <v>2121</v>
      </c>
      <c r="J60" s="38">
        <v>2.1780288889220731</v>
      </c>
      <c r="K60" s="76">
        <v>937.52200000000005</v>
      </c>
    </row>
    <row r="61" spans="1:11">
      <c r="A61" s="4">
        <v>1971</v>
      </c>
      <c r="B61" s="36">
        <v>0.82359090375650523</v>
      </c>
      <c r="C61" s="36">
        <v>0.46423869404468043</v>
      </c>
      <c r="D61" s="36">
        <v>0.64583058497252455</v>
      </c>
      <c r="E61" s="36">
        <v>0.63156010102998061</v>
      </c>
      <c r="F61" s="36">
        <v>0.40186843997195271</v>
      </c>
      <c r="G61" s="37">
        <v>2.9670887237756434</v>
      </c>
      <c r="H61" s="30">
        <v>0.25930169762046062</v>
      </c>
      <c r="I61">
        <v>2352.6999999999998</v>
      </c>
      <c r="J61" s="38">
        <v>2.2059642939208146</v>
      </c>
      <c r="K61" s="76">
        <v>1014.001</v>
      </c>
    </row>
    <row r="62" spans="1:11">
      <c r="A62" s="4">
        <v>1972</v>
      </c>
      <c r="B62" s="36">
        <v>0.83977684640794337</v>
      </c>
      <c r="C62" s="36">
        <v>0.46697805623591998</v>
      </c>
      <c r="D62" s="36">
        <v>0.69896419879052918</v>
      </c>
      <c r="E62" s="36">
        <v>0.62615020043143066</v>
      </c>
      <c r="F62" s="36">
        <v>0.41259341240448844</v>
      </c>
      <c r="G62" s="37">
        <v>3.044462714270312</v>
      </c>
      <c r="H62" s="30">
        <v>0.26096119950338209</v>
      </c>
      <c r="I62">
        <v>2594</v>
      </c>
      <c r="J62" s="38">
        <v>2.2093384713505517</v>
      </c>
      <c r="K62" s="76">
        <v>1119.498</v>
      </c>
    </row>
    <row r="63" spans="1:11">
      <c r="A63" s="4">
        <v>1973</v>
      </c>
      <c r="B63" s="36">
        <v>0.8701507782295228</v>
      </c>
      <c r="C63" s="36">
        <v>0.47222831789907954</v>
      </c>
      <c r="D63" s="36">
        <v>0.5976280553960821</v>
      </c>
      <c r="E63" s="36">
        <v>0.61068327837342151</v>
      </c>
      <c r="F63" s="36">
        <v>0.4001767524627643</v>
      </c>
      <c r="G63" s="37">
        <v>2.9508671823608696</v>
      </c>
      <c r="H63" s="30">
        <v>0.26226525216316976</v>
      </c>
      <c r="I63">
        <v>2946.9</v>
      </c>
      <c r="J63" s="38">
        <v>2.2107623497304822</v>
      </c>
      <c r="K63" s="76">
        <v>1253.165</v>
      </c>
    </row>
    <row r="64" spans="1:11">
      <c r="A64" s="4">
        <v>1974</v>
      </c>
      <c r="B64" s="36">
        <v>0.87853858454390099</v>
      </c>
      <c r="C64" s="36">
        <v>0.49554443790027836</v>
      </c>
      <c r="D64" s="36">
        <v>0.37830588593389902</v>
      </c>
      <c r="E64" s="36">
        <v>0.62221257710429634</v>
      </c>
      <c r="F64" s="36">
        <v>0.38458281931095134</v>
      </c>
      <c r="G64" s="37">
        <v>2.7591843047933264</v>
      </c>
      <c r="H64" s="30">
        <v>0.25485325233815731</v>
      </c>
      <c r="I64">
        <v>3468.3</v>
      </c>
      <c r="J64" s="38">
        <v>2.3823405552704351</v>
      </c>
      <c r="K64" s="76">
        <v>1346.4069999999999</v>
      </c>
    </row>
    <row r="65" spans="1:11">
      <c r="A65" s="4">
        <v>1975</v>
      </c>
      <c r="B65" s="36">
        <v>0.87222259104507338</v>
      </c>
      <c r="C65" s="36">
        <v>0.50983097309760028</v>
      </c>
      <c r="D65" s="36">
        <v>0.3111711483803517</v>
      </c>
      <c r="E65" s="36">
        <v>0.64001998450688524</v>
      </c>
      <c r="F65" s="36">
        <v>0.40161385353952378</v>
      </c>
      <c r="G65" s="37">
        <v>2.7348585505694345</v>
      </c>
      <c r="H65" s="30">
        <v>0.26177334022833737</v>
      </c>
      <c r="I65">
        <v>3786.4</v>
      </c>
      <c r="J65" s="38">
        <v>2.5084679421482923</v>
      </c>
      <c r="K65" s="76">
        <v>1446.0419999999999</v>
      </c>
    </row>
    <row r="66" spans="1:11">
      <c r="A66" s="4">
        <v>1976</v>
      </c>
      <c r="B66" s="36">
        <v>0.87575883542296595</v>
      </c>
      <c r="C66" s="36">
        <v>0.50881616081780867</v>
      </c>
      <c r="D66" s="36">
        <v>0.3606470003036687</v>
      </c>
      <c r="E66" s="36">
        <v>0.63414819896130492</v>
      </c>
      <c r="F66" s="36">
        <v>0.41877866797897817</v>
      </c>
      <c r="G66" s="37">
        <v>2.7981488634847262</v>
      </c>
      <c r="H66" s="30">
        <v>0.26765989801138512</v>
      </c>
      <c r="I66">
        <v>4168.8999999999996</v>
      </c>
      <c r="J66" s="38">
        <v>2.4715510502841473</v>
      </c>
      <c r="K66" s="76">
        <v>1609.374</v>
      </c>
    </row>
    <row r="67" spans="1:11">
      <c r="A67" s="4">
        <v>1977</v>
      </c>
      <c r="B67" s="36">
        <v>0.90535156511456694</v>
      </c>
      <c r="C67" s="36">
        <v>0.51126453001941052</v>
      </c>
      <c r="D67" s="36">
        <v>0.33188580035912579</v>
      </c>
      <c r="E67" s="36">
        <v>0.6225038933145548</v>
      </c>
      <c r="F67" s="36">
        <v>0.41553568639700145</v>
      </c>
      <c r="G67" s="37">
        <v>2.7865414752046602</v>
      </c>
      <c r="H67" s="30">
        <v>0.27076064264909272</v>
      </c>
      <c r="I67">
        <v>4735.7</v>
      </c>
      <c r="J67" s="38">
        <v>2.4833783271234462</v>
      </c>
      <c r="K67" s="76">
        <v>1792.84</v>
      </c>
    </row>
    <row r="68" spans="1:11">
      <c r="A68" s="4">
        <v>1978</v>
      </c>
      <c r="B68" s="36">
        <v>0.94053823156722727</v>
      </c>
      <c r="C68" s="36">
        <v>0.5190162859717965</v>
      </c>
      <c r="D68" s="36">
        <v>0.27155267176015169</v>
      </c>
      <c r="E68" s="36">
        <v>0.60104729726320616</v>
      </c>
      <c r="F68" s="36">
        <v>0.41242625432536639</v>
      </c>
      <c r="G68" s="37">
        <v>2.7445807408877485</v>
      </c>
      <c r="H68" s="30">
        <v>0.26970997286041348</v>
      </c>
      <c r="I68">
        <v>5412.9</v>
      </c>
      <c r="J68" s="38">
        <v>2.5087248926043459</v>
      </c>
      <c r="K68" s="76">
        <v>2022.6610000000001</v>
      </c>
    </row>
    <row r="69" spans="1:11">
      <c r="A69" s="4">
        <v>1979</v>
      </c>
      <c r="B69" s="36">
        <v>0.99355248645171834</v>
      </c>
      <c r="C69" s="36">
        <v>0.54597153711454738</v>
      </c>
      <c r="D69" s="36">
        <v>0.27756908279903608</v>
      </c>
      <c r="E69" s="36">
        <v>0.59245687144243753</v>
      </c>
      <c r="F69" s="36">
        <v>0.42595837828596889</v>
      </c>
      <c r="G69" s="37">
        <v>2.8355083560937082</v>
      </c>
      <c r="H69" s="30">
        <v>0.26121629924676709</v>
      </c>
      <c r="I69">
        <v>6264.5</v>
      </c>
      <c r="J69" s="38">
        <v>2.6061890238050709</v>
      </c>
      <c r="K69" s="76">
        <v>2240.3209999999999</v>
      </c>
    </row>
    <row r="70" spans="1:11">
      <c r="A70" s="4">
        <v>1980</v>
      </c>
      <c r="B70" s="36">
        <v>1.0635586335211125</v>
      </c>
      <c r="C70" s="36">
        <v>0.5747435009561217</v>
      </c>
      <c r="D70" s="36">
        <v>0.33160712849337493</v>
      </c>
      <c r="E70" s="36">
        <v>0.6097843861116905</v>
      </c>
      <c r="F70" s="36">
        <v>0.45645790480128168</v>
      </c>
      <c r="G70" s="37">
        <v>3.036151553883581</v>
      </c>
      <c r="H70" s="30">
        <v>0.25326470407924784</v>
      </c>
      <c r="I70">
        <v>7118</v>
      </c>
      <c r="J70" s="38">
        <v>2.7665512429582924</v>
      </c>
      <c r="K70" s="76">
        <v>2418.625</v>
      </c>
    </row>
    <row r="71" spans="1:11">
      <c r="A71" s="4">
        <v>1981</v>
      </c>
      <c r="B71" s="36">
        <v>1.0698648116502381</v>
      </c>
      <c r="C71" s="36">
        <v>0.55905736894200619</v>
      </c>
      <c r="D71" s="36">
        <v>0.33195917656977425</v>
      </c>
      <c r="E71" s="36">
        <v>0.59993211231922072</v>
      </c>
      <c r="F71" s="36">
        <v>0.46386817929484281</v>
      </c>
      <c r="G71" s="37">
        <v>3.0246816487760815</v>
      </c>
      <c r="H71" s="30">
        <v>0.26378445595540834</v>
      </c>
      <c r="I71">
        <v>7860.3</v>
      </c>
      <c r="J71" s="38">
        <v>2.7587831538201693</v>
      </c>
      <c r="K71" s="76">
        <v>2714.6570000000002</v>
      </c>
    </row>
    <row r="72" spans="1:11">
      <c r="A72" s="4">
        <v>1982</v>
      </c>
      <c r="B72" s="36">
        <v>1.1093922209474461</v>
      </c>
      <c r="C72" s="36">
        <v>0.5562679133133227</v>
      </c>
      <c r="D72" s="36">
        <v>0.32261638087429062</v>
      </c>
      <c r="E72" s="36">
        <v>0.6375020631282069</v>
      </c>
      <c r="F72" s="36">
        <v>0.51464675757562928</v>
      </c>
      <c r="G72" s="37">
        <v>3.1404253358388954</v>
      </c>
      <c r="H72" s="30">
        <v>0.26398759088660467</v>
      </c>
      <c r="I72">
        <v>8297</v>
      </c>
      <c r="J72" s="38">
        <v>2.8501307469013759</v>
      </c>
      <c r="K72" s="76">
        <v>2834.4839999999999</v>
      </c>
    </row>
    <row r="73" spans="1:11">
      <c r="A73" s="4">
        <v>1983</v>
      </c>
      <c r="B73" s="36">
        <v>1.0689583473289759</v>
      </c>
      <c r="C73" s="36">
        <v>0.52654196480799065</v>
      </c>
      <c r="D73" s="36">
        <v>0.3177304281857472</v>
      </c>
      <c r="E73" s="36">
        <v>0.66981403122943095</v>
      </c>
      <c r="F73" s="36">
        <v>0.56851644003283575</v>
      </c>
      <c r="G73" s="37">
        <v>3.1515612115849807</v>
      </c>
      <c r="H73" s="30">
        <v>0.27321168927491468</v>
      </c>
      <c r="I73">
        <v>8599.6</v>
      </c>
      <c r="J73" s="38">
        <v>2.7685320059183134</v>
      </c>
      <c r="K73" s="76">
        <v>3051.5450000000001</v>
      </c>
    </row>
    <row r="74" spans="1:11">
      <c r="A74" s="4">
        <v>1984</v>
      </c>
      <c r="B74" s="36">
        <v>1.0228670225111587</v>
      </c>
      <c r="C74" s="36">
        <v>0.47116614155870146</v>
      </c>
      <c r="D74" s="36">
        <v>0.28180578538166967</v>
      </c>
      <c r="E74" s="36">
        <v>0.66574756284838488</v>
      </c>
      <c r="F74" s="36">
        <v>0.58055264907479753</v>
      </c>
      <c r="G74" s="37">
        <v>3.0221391613747115</v>
      </c>
      <c r="H74" s="30">
        <v>0.28271617249473913</v>
      </c>
      <c r="I74">
        <v>9112.5</v>
      </c>
      <c r="J74" s="38">
        <v>2.5790086307189761</v>
      </c>
      <c r="K74" s="76">
        <v>3433.8969999999999</v>
      </c>
    </row>
    <row r="75" spans="1:11">
      <c r="A75" s="4">
        <v>1985</v>
      </c>
      <c r="B75" s="36">
        <v>1.0713381650252209</v>
      </c>
      <c r="C75" s="36">
        <v>0.43847753748294249</v>
      </c>
      <c r="D75" s="36">
        <v>0.2779537880881941</v>
      </c>
      <c r="E75" s="36">
        <v>0.68609862172375746</v>
      </c>
      <c r="F75" s="36">
        <v>0.63808810289879725</v>
      </c>
      <c r="G75" s="37">
        <v>3.1119562152189122</v>
      </c>
      <c r="H75" s="30">
        <v>0.27815536104309152</v>
      </c>
      <c r="I75">
        <v>9619</v>
      </c>
      <c r="J75" s="38">
        <v>2.5520199807299089</v>
      </c>
      <c r="K75" s="76">
        <v>3669.9360000000001</v>
      </c>
    </row>
    <row r="76" spans="1:11">
      <c r="A76" s="4">
        <v>1986</v>
      </c>
      <c r="B76" s="36">
        <v>1.122960451446529</v>
      </c>
      <c r="C76" s="36">
        <v>0.42771204623046327</v>
      </c>
      <c r="D76" s="36">
        <v>0.31681566446372428</v>
      </c>
      <c r="E76" s="36">
        <v>0.72766812587767227</v>
      </c>
      <c r="F76" s="36">
        <v>0.71680239295893766</v>
      </c>
      <c r="G76" s="37">
        <v>3.3119586809773263</v>
      </c>
      <c r="H76" s="30">
        <v>0.26525742052816415</v>
      </c>
      <c r="I76">
        <v>10230.6</v>
      </c>
      <c r="J76" s="38">
        <v>2.5904928952506237</v>
      </c>
      <c r="K76" s="76">
        <v>3831.24</v>
      </c>
    </row>
    <row r="77" spans="1:11">
      <c r="A77" s="4">
        <v>1987</v>
      </c>
      <c r="B77" s="36">
        <v>1.1254447671375798</v>
      </c>
      <c r="C77" s="36">
        <v>0.41574732468739117</v>
      </c>
      <c r="D77" s="36">
        <v>0.32165426730329966</v>
      </c>
      <c r="E77" s="36">
        <v>0.75443899316501151</v>
      </c>
      <c r="F77" s="36">
        <v>0.74463674819012737</v>
      </c>
      <c r="G77" s="37">
        <v>3.361922100483409</v>
      </c>
      <c r="H77" s="30">
        <v>0.26467108365799746</v>
      </c>
      <c r="I77">
        <v>10843.5</v>
      </c>
      <c r="J77" s="38">
        <v>2.5709571786507865</v>
      </c>
      <c r="K77" s="76">
        <v>4098.4930000000004</v>
      </c>
    </row>
    <row r="78" spans="1:11">
      <c r="A78" s="4">
        <v>1988</v>
      </c>
      <c r="B78" s="36">
        <v>1.1006409121038665</v>
      </c>
      <c r="C78" s="36">
        <v>0.40376411464720874</v>
      </c>
      <c r="D78" s="36">
        <v>0.32910407719763757</v>
      </c>
      <c r="E78" s="36">
        <v>0.7586943673518961</v>
      </c>
      <c r="F78" s="36">
        <v>0.74818297538507517</v>
      </c>
      <c r="G78" s="37">
        <v>3.3403864466856841</v>
      </c>
      <c r="H78" s="30">
        <v>0.2667934757171494</v>
      </c>
      <c r="I78">
        <v>11560.9</v>
      </c>
      <c r="J78" s="38">
        <v>2.5051905404692199</v>
      </c>
      <c r="K78" s="76">
        <v>4471.5959999999995</v>
      </c>
    </row>
    <row r="79" spans="1:11">
      <c r="A79" s="4">
        <v>1989</v>
      </c>
      <c r="B79" s="36">
        <v>1.1058353731961608</v>
      </c>
      <c r="C79" s="36">
        <v>0.39986584383095908</v>
      </c>
      <c r="D79" s="36">
        <v>0.38246763970430309</v>
      </c>
      <c r="E79" s="36">
        <v>0.75458849769452008</v>
      </c>
      <c r="F79" s="36">
        <v>0.79253691710552088</v>
      </c>
      <c r="G79" s="37">
        <v>3.4352942715314629</v>
      </c>
      <c r="H79" s="30">
        <v>0.26657962054311296</v>
      </c>
      <c r="I79">
        <v>12230</v>
      </c>
      <c r="J79" s="38">
        <v>2.4989790181936438</v>
      </c>
      <c r="K79" s="76">
        <v>4760.1239999999998</v>
      </c>
    </row>
    <row r="80" spans="1:11">
      <c r="A80" s="4">
        <v>1990</v>
      </c>
      <c r="B80" s="36">
        <v>1.0842451741298296</v>
      </c>
      <c r="C80" s="36">
        <v>0.38901251536023168</v>
      </c>
      <c r="D80" s="36">
        <v>0.38346465415045206</v>
      </c>
      <c r="E80" s="36">
        <v>0.75108078552825197</v>
      </c>
      <c r="F80" s="36">
        <v>0.83163221447221525</v>
      </c>
      <c r="G80" s="37">
        <v>3.4394353436409801</v>
      </c>
      <c r="H80" s="30">
        <v>0.26285536133777371</v>
      </c>
      <c r="I80">
        <v>12802.8</v>
      </c>
      <c r="J80" s="38">
        <v>2.4964103779220341</v>
      </c>
      <c r="K80" s="76">
        <v>5013.759</v>
      </c>
    </row>
    <row r="81" spans="1:14">
      <c r="A81" s="4">
        <v>1991</v>
      </c>
      <c r="B81" s="36">
        <v>1.0523921850499129</v>
      </c>
      <c r="C81" s="36">
        <v>0.37324232750711706</v>
      </c>
      <c r="D81" s="36">
        <v>0.42307365286429915</v>
      </c>
      <c r="E81" s="36">
        <v>0.76442006036234444</v>
      </c>
      <c r="F81" s="36">
        <v>0.89768650817778317</v>
      </c>
      <c r="G81" s="37">
        <v>3.5108147339614564</v>
      </c>
      <c r="H81" s="30">
        <v>0.26536816052080653</v>
      </c>
      <c r="I81">
        <v>13090.9</v>
      </c>
      <c r="J81" s="38">
        <v>2.5069621432131539</v>
      </c>
      <c r="K81" s="76">
        <v>5164.3580000000002</v>
      </c>
    </row>
    <row r="82" spans="1:14">
      <c r="A82" s="4">
        <v>1992</v>
      </c>
      <c r="B82" s="36">
        <v>1.0078548384504451</v>
      </c>
      <c r="C82" s="36">
        <v>0.34100358268447095</v>
      </c>
      <c r="D82" s="36">
        <v>0.48971294961656237</v>
      </c>
      <c r="E82" s="36">
        <v>0.73217764583967948</v>
      </c>
      <c r="F82" s="36">
        <v>0.94791628616473045</v>
      </c>
      <c r="G82" s="37">
        <v>3.5186653027558887</v>
      </c>
      <c r="H82" s="30">
        <v>0.26329907341718384</v>
      </c>
      <c r="I82">
        <v>13643.6</v>
      </c>
      <c r="J82" s="38">
        <v>2.4414069634411302</v>
      </c>
      <c r="K82" s="76">
        <v>5475.2240000000002</v>
      </c>
    </row>
    <row r="83" spans="1:14">
      <c r="A83" s="4">
        <v>1993</v>
      </c>
      <c r="B83" s="36">
        <v>0.99215211362677758</v>
      </c>
      <c r="C83" s="36">
        <v>0.3259351349823193</v>
      </c>
      <c r="D83" s="36">
        <v>0.52609900643341301</v>
      </c>
      <c r="E83" s="36">
        <v>0.70459745562020482</v>
      </c>
      <c r="F83" s="36">
        <v>0.99727796373957311</v>
      </c>
      <c r="G83" s="37">
        <v>3.5460616744022881</v>
      </c>
      <c r="H83" s="30">
        <v>0.26592958781510601</v>
      </c>
      <c r="I83">
        <v>14358</v>
      </c>
      <c r="J83" s="38">
        <v>2.4433058901772324</v>
      </c>
      <c r="K83" s="76">
        <v>5730.2690000000002</v>
      </c>
    </row>
    <row r="84" spans="1:14">
      <c r="A84" s="4">
        <v>1994</v>
      </c>
      <c r="B84" s="36">
        <v>0.96161575391797127</v>
      </c>
      <c r="C84" s="36">
        <v>0.31873417324050263</v>
      </c>
      <c r="D84" s="36">
        <v>0.51671584273287707</v>
      </c>
      <c r="E84" s="36">
        <v>0.67398738864137819</v>
      </c>
      <c r="F84" s="36">
        <v>1.0153821710634336</v>
      </c>
      <c r="G84" s="37">
        <v>3.4864353295961625</v>
      </c>
      <c r="H84" s="30">
        <v>0.27435327604367138</v>
      </c>
      <c r="I84">
        <v>15242.3</v>
      </c>
      <c r="J84" s="38">
        <v>2.4204434469120359</v>
      </c>
      <c r="K84" s="76">
        <v>6114.6440000000002</v>
      </c>
    </row>
    <row r="85" spans="1:14">
      <c r="A85" s="4">
        <v>1995</v>
      </c>
      <c r="B85" s="36">
        <v>0.94101717059471734</v>
      </c>
      <c r="C85" s="36">
        <v>0.31873747541578129</v>
      </c>
      <c r="D85" s="36">
        <v>0.5629518460318812</v>
      </c>
      <c r="E85" s="36">
        <v>0.6365044865836631</v>
      </c>
      <c r="F85" s="36">
        <v>1.0752411926891299</v>
      </c>
      <c r="G85" s="37">
        <v>3.5344521713151731</v>
      </c>
      <c r="H85" s="30">
        <v>0.28212518905108591</v>
      </c>
      <c r="I85">
        <v>15993.5</v>
      </c>
      <c r="J85" s="38">
        <v>2.4205129635742857</v>
      </c>
      <c r="K85" s="76">
        <v>6452.31</v>
      </c>
    </row>
    <row r="86" spans="1:14">
      <c r="A86" s="4">
        <v>1996</v>
      </c>
      <c r="B86" s="36">
        <v>0.912128635053707</v>
      </c>
      <c r="C86" s="36">
        <v>0.31281962274037201</v>
      </c>
      <c r="D86" s="36">
        <v>0.6522236453697805</v>
      </c>
      <c r="E86" s="36">
        <v>0.59249547813321235</v>
      </c>
      <c r="F86" s="36">
        <v>1.1575987541117223</v>
      </c>
      <c r="G86" s="37">
        <v>3.6272661354087936</v>
      </c>
      <c r="H86" s="30">
        <v>0.28505161838005605</v>
      </c>
      <c r="I86">
        <v>16812.900000000001</v>
      </c>
      <c r="J86" s="38">
        <v>2.3874479666986872</v>
      </c>
      <c r="K86" s="76">
        <v>6870.6</v>
      </c>
    </row>
    <row r="87" spans="1:14">
      <c r="A87" s="4">
        <v>1997</v>
      </c>
      <c r="B87" s="36">
        <v>0.88901750666637813</v>
      </c>
      <c r="C87" s="36">
        <v>0.31542945299031572</v>
      </c>
      <c r="D87" s="36">
        <v>0.74496975904821017</v>
      </c>
      <c r="E87" s="36">
        <v>0.55374464116032696</v>
      </c>
      <c r="F87" s="36">
        <v>1.232202004831874</v>
      </c>
      <c r="G87" s="37">
        <v>3.7353633646971058</v>
      </c>
      <c r="H87" s="30">
        <v>0.28476688961681995</v>
      </c>
      <c r="I87">
        <v>17752.7</v>
      </c>
      <c r="J87" s="38">
        <v>2.3514195960431259</v>
      </c>
      <c r="K87" s="76">
        <v>7349.9430000000002</v>
      </c>
    </row>
    <row r="88" spans="1:14">
      <c r="A88" s="4">
        <v>1998</v>
      </c>
      <c r="B88" s="36">
        <v>0.89173394263995398</v>
      </c>
      <c r="C88" s="36">
        <v>0.32752315887369432</v>
      </c>
      <c r="D88" s="36">
        <v>0.85849852630946089</v>
      </c>
      <c r="E88" s="36">
        <v>0.51652523392461513</v>
      </c>
      <c r="F88" s="36">
        <v>1.326022723003591</v>
      </c>
      <c r="G88" s="37">
        <v>3.9203035847513159</v>
      </c>
      <c r="H88" s="30">
        <v>0.27242507019798784</v>
      </c>
      <c r="I88">
        <v>18828.3</v>
      </c>
      <c r="J88" s="38">
        <v>2.3372272425587095</v>
      </c>
      <c r="K88" s="76">
        <v>7825.7259999999997</v>
      </c>
    </row>
    <row r="89" spans="1:14">
      <c r="A89" s="4">
        <v>1999</v>
      </c>
      <c r="B89" s="36">
        <v>0.91737431092135546</v>
      </c>
      <c r="C89" s="36">
        <v>0.33175034117700702</v>
      </c>
      <c r="D89" s="36">
        <v>0.99022713223636061</v>
      </c>
      <c r="E89" s="36">
        <v>0.49570549240484335</v>
      </c>
      <c r="F89" s="36">
        <v>1.4308223059440426</v>
      </c>
      <c r="G89" s="37">
        <v>4.1658795826836084</v>
      </c>
      <c r="H89" s="30">
        <v>0.26506751589771704</v>
      </c>
      <c r="I89">
        <v>20085.2</v>
      </c>
      <c r="J89" s="38">
        <v>2.3468961396156383</v>
      </c>
      <c r="K89" s="76">
        <v>8290.4179999999997</v>
      </c>
      <c r="M89" t="s">
        <v>312</v>
      </c>
    </row>
    <row r="90" spans="1:14">
      <c r="A90" s="4">
        <v>2000</v>
      </c>
      <c r="B90" s="36">
        <v>0.97094869932619765</v>
      </c>
      <c r="C90" s="36">
        <v>0.33547982154562478</v>
      </c>
      <c r="D90" s="36">
        <v>0.96364023455646663</v>
      </c>
      <c r="E90" s="36">
        <v>0.46288706116733991</v>
      </c>
      <c r="F90" s="36">
        <v>1.4203343494917855</v>
      </c>
      <c r="G90" s="37">
        <v>4.1532901660874142</v>
      </c>
      <c r="H90" s="30">
        <v>0.25403067357615039</v>
      </c>
      <c r="I90">
        <v>21482.6</v>
      </c>
      <c r="J90" s="38">
        <v>2.3424728986844041</v>
      </c>
      <c r="K90" s="76">
        <v>8872.6319999999996</v>
      </c>
      <c r="M90" t="s">
        <v>313</v>
      </c>
      <c r="N90" t="s">
        <v>208</v>
      </c>
    </row>
    <row r="91" spans="1:14">
      <c r="A91" s="4">
        <v>2001</v>
      </c>
      <c r="B91" s="36">
        <v>1.0672585354651036</v>
      </c>
      <c r="C91" s="36">
        <v>0.34675778088843195</v>
      </c>
      <c r="D91" s="36">
        <v>0.84140686356073624</v>
      </c>
      <c r="E91" s="36">
        <v>0.45087210743394435</v>
      </c>
      <c r="F91" s="36">
        <v>1.3506982568185297</v>
      </c>
      <c r="G91" s="37">
        <v>4.0569935441667457</v>
      </c>
      <c r="H91" s="30">
        <v>0.24889707543373182</v>
      </c>
      <c r="I91">
        <v>22772.5</v>
      </c>
      <c r="J91" s="38">
        <v>2.4198453664618005</v>
      </c>
      <c r="K91" s="76">
        <v>9144.2000000000007</v>
      </c>
      <c r="L91" s="30" t="s">
        <v>94</v>
      </c>
      <c r="M91" s="124"/>
    </row>
    <row r="92" spans="1:14">
      <c r="A92" s="4">
        <v>2002</v>
      </c>
      <c r="B92" s="36">
        <v>1.1336936682860896</v>
      </c>
      <c r="C92" s="36">
        <v>0.34700101635209413</v>
      </c>
      <c r="D92" s="36">
        <v>0.70874698375273171</v>
      </c>
      <c r="E92" s="36">
        <v>0.45462024847061433</v>
      </c>
      <c r="F92" s="36">
        <v>1.2610132657893756</v>
      </c>
      <c r="G92" s="37">
        <v>3.905075182650906</v>
      </c>
      <c r="H92" s="30">
        <v>0.25830173234839432</v>
      </c>
      <c r="I92">
        <v>23906.799999999999</v>
      </c>
      <c r="J92" s="38">
        <v>2.4839059847706824</v>
      </c>
      <c r="K92" s="76">
        <v>9396.35</v>
      </c>
      <c r="L92" s="30">
        <f>H92/G$97</f>
        <v>5.5842543768485825E-2</v>
      </c>
      <c r="M92" s="124">
        <f>K$97*H92</f>
        <v>3174.6339359702965</v>
      </c>
    </row>
    <row r="93" spans="1:14">
      <c r="A93" s="4">
        <v>2003</v>
      </c>
      <c r="B93" s="36">
        <v>1.1832270465105756</v>
      </c>
      <c r="C93" s="36">
        <v>0.34941655383629383</v>
      </c>
      <c r="D93" s="36">
        <v>0.68118409765454657</v>
      </c>
      <c r="E93" s="36">
        <v>0.46171604084496731</v>
      </c>
      <c r="F93" s="36">
        <v>1.2758075780425366</v>
      </c>
      <c r="G93" s="37">
        <v>3.9513513168889198</v>
      </c>
      <c r="H93" s="30">
        <v>0.26514190919195813</v>
      </c>
      <c r="I93">
        <v>25270.5</v>
      </c>
      <c r="J93" s="38">
        <v>2.5061847759924691</v>
      </c>
      <c r="K93" s="76">
        <v>9811.1880000000001</v>
      </c>
      <c r="L93" s="30">
        <f>H93/G$97</f>
        <v>5.7321329339523712E-2</v>
      </c>
      <c r="M93" s="124">
        <f>K$97*H93</f>
        <v>3258.7025070100249</v>
      </c>
    </row>
    <row r="94" spans="1:14">
      <c r="A94" s="4">
        <v>2004</v>
      </c>
      <c r="B94" s="36">
        <v>1.2562676310182783</v>
      </c>
      <c r="C94" s="36">
        <v>0.37534304178681188</v>
      </c>
      <c r="D94" s="36">
        <v>0.74343811091800227</v>
      </c>
      <c r="E94" s="36">
        <v>0.50993337252529558</v>
      </c>
      <c r="F94" s="36">
        <v>1.3526604431002875</v>
      </c>
      <c r="G94" s="37">
        <v>4.2376425993486757</v>
      </c>
      <c r="H94" s="30">
        <v>0.27082095417237084</v>
      </c>
      <c r="I94">
        <v>27811.3</v>
      </c>
      <c r="J94" s="38">
        <v>2.5295930428828681</v>
      </c>
      <c r="K94" s="76">
        <v>10492.162</v>
      </c>
      <c r="L94" s="30">
        <f>H94/G$97</f>
        <v>5.854908849931964E-2</v>
      </c>
      <c r="M94" s="124">
        <f>K$97*H94</f>
        <v>3328.5002925486942</v>
      </c>
    </row>
    <row r="95" spans="1:14">
      <c r="A95" s="4">
        <v>2005</v>
      </c>
      <c r="B95" s="36">
        <v>1.3873371582487544</v>
      </c>
      <c r="C95" s="36">
        <v>0.40890706841405128</v>
      </c>
      <c r="D95" s="36">
        <v>0.76614097561184236</v>
      </c>
      <c r="E95" s="36">
        <v>0.56204736545238621</v>
      </c>
      <c r="F95" s="36">
        <v>1.3698120555111903</v>
      </c>
      <c r="G95" s="37">
        <v>4.4942446232382256</v>
      </c>
      <c r="H95" s="30">
        <v>0.27993751168603392</v>
      </c>
      <c r="I95">
        <v>30662.1</v>
      </c>
      <c r="J95" s="38">
        <v>2.6107275688498612</v>
      </c>
      <c r="K95" s="76">
        <v>11198.679</v>
      </c>
      <c r="L95" s="30">
        <f>H95/G$97</f>
        <v>6.0520007383007154E-2</v>
      </c>
      <c r="M95" s="124">
        <f>K$97*H95</f>
        <v>3440.5465130636362</v>
      </c>
    </row>
    <row r="96" spans="1:14">
      <c r="A96" s="4">
        <v>2006</v>
      </c>
      <c r="B96" s="36">
        <v>1.3850147344797539</v>
      </c>
      <c r="C96" s="36">
        <v>0.43187274015796001</v>
      </c>
      <c r="D96" s="36">
        <v>0.82760827452206698</v>
      </c>
      <c r="E96" s="36">
        <v>0.56521344624617531</v>
      </c>
      <c r="F96" s="36">
        <v>1.3947310718928123</v>
      </c>
      <c r="G96" s="37">
        <v>4.6044402672987683</v>
      </c>
      <c r="H96" s="30">
        <v>0.28337613970201375</v>
      </c>
      <c r="I96">
        <v>32986.800000000003</v>
      </c>
      <c r="J96" s="38">
        <v>2.6633915381270357</v>
      </c>
      <c r="K96" s="76">
        <v>11948.843999999999</v>
      </c>
      <c r="L96" s="30">
        <f>H96/G$97</f>
        <v>6.1263408264372127E-2</v>
      </c>
      <c r="M96" s="124">
        <f>K$97*H96</f>
        <v>3482.8086577788872</v>
      </c>
    </row>
    <row r="97" spans="1:15">
      <c r="A97" s="4">
        <v>2007</v>
      </c>
      <c r="B97" s="36">
        <v>1.1790020983028311</v>
      </c>
      <c r="C97" s="36">
        <v>0.47574437921471946</v>
      </c>
      <c r="D97" s="36">
        <v>0.89119332844120214</v>
      </c>
      <c r="E97" s="36">
        <v>0.59773321313391903</v>
      </c>
      <c r="F97" s="36">
        <v>1.4818636222765247</v>
      </c>
      <c r="G97" s="37">
        <v>4.6255366413691972</v>
      </c>
      <c r="H97" s="30">
        <v>0.27348582300087032</v>
      </c>
      <c r="I97">
        <v>34154.6</v>
      </c>
      <c r="J97" s="38">
        <v>2.7314550719996378</v>
      </c>
      <c r="K97" s="76">
        <v>12290.409</v>
      </c>
      <c r="L97" s="53">
        <f>AVERAGE(L92:L96)</f>
        <v>5.8699275450941689E-2</v>
      </c>
      <c r="M97" s="124">
        <f>AVERAGE(M92:M96)</f>
        <v>3337.038381274308</v>
      </c>
      <c r="N97" s="76">
        <f>G97*K97</f>
        <v>56849.73716691375</v>
      </c>
      <c r="O97" s="30">
        <f>M97/N97</f>
        <v>5.8699275450941696E-2</v>
      </c>
    </row>
    <row r="98" spans="1:15">
      <c r="A98" s="4">
        <v>2008</v>
      </c>
      <c r="B98" s="36">
        <v>0.85327010261436209</v>
      </c>
      <c r="C98" s="36">
        <v>0.4844210012202087</v>
      </c>
      <c r="D98" s="36">
        <v>0.75232941343011961</v>
      </c>
      <c r="E98" s="36">
        <v>0.69287856922293711</v>
      </c>
      <c r="F98" s="36">
        <v>1.3803335453554182</v>
      </c>
      <c r="G98" s="37">
        <v>4.1632326318430453</v>
      </c>
      <c r="H98" s="30">
        <v>0.26618748117668628</v>
      </c>
      <c r="I98">
        <v>34981.300000000003</v>
      </c>
      <c r="J98" s="38">
        <v>2.8045288890908142</v>
      </c>
      <c r="K98" s="76">
        <v>12325.76</v>
      </c>
      <c r="L98" s="53"/>
    </row>
    <row r="99" spans="1:15">
      <c r="A99" s="4">
        <v>2009</v>
      </c>
      <c r="B99" s="36">
        <v>0.6608375060861883</v>
      </c>
      <c r="C99" s="36">
        <v>0.44782311507751743</v>
      </c>
      <c r="D99" s="36">
        <v>0.67114899999894206</v>
      </c>
      <c r="E99" s="36">
        <v>0.76982125997498119</v>
      </c>
      <c r="F99" s="36">
        <v>1.3557368811044801</v>
      </c>
      <c r="G99" s="37">
        <v>3.9053677622421086</v>
      </c>
      <c r="H99" s="30">
        <v>0.28132252637899952</v>
      </c>
      <c r="I99">
        <v>34101.1</v>
      </c>
      <c r="J99" s="38">
        <v>2.8719159986271152</v>
      </c>
      <c r="K99" s="76">
        <v>12027.232</v>
      </c>
      <c r="L99" s="30"/>
    </row>
    <row r="100" spans="1:15">
      <c r="A100" s="4">
        <v>2010</v>
      </c>
      <c r="B100" s="36">
        <v>0.60037088335959798</v>
      </c>
      <c r="C100" s="36">
        <v>0.41062731777562639</v>
      </c>
      <c r="D100" s="36">
        <v>0.7260575666200384</v>
      </c>
      <c r="E100" s="36">
        <v>0.71970486328549921</v>
      </c>
      <c r="F100" s="36">
        <v>1.440949692245723</v>
      </c>
      <c r="G100" s="37">
        <v>3.8977103232864847</v>
      </c>
      <c r="H100" s="30">
        <v>0.29838673925639214</v>
      </c>
      <c r="I100">
        <v>34582.199999999997</v>
      </c>
      <c r="J100" s="38">
        <v>2.6964637506369833</v>
      </c>
      <c r="K100" s="76">
        <v>12735.81</v>
      </c>
      <c r="L100" s="30"/>
    </row>
    <row r="101" spans="1:15">
      <c r="A101" s="4">
        <v>2011</v>
      </c>
      <c r="B101" s="36">
        <v>0.58543109306947227</v>
      </c>
      <c r="C101" s="36">
        <v>0.41868285073929412</v>
      </c>
      <c r="D101" s="36">
        <v>0.70748101026876109</v>
      </c>
      <c r="E101" s="36">
        <v>0.69197924835315749</v>
      </c>
      <c r="F101" s="36">
        <v>1.4495817481727078</v>
      </c>
      <c r="G101" s="37">
        <v>3.8531559506033926</v>
      </c>
      <c r="H101" s="30">
        <v>0.30271241278785121</v>
      </c>
      <c r="I101">
        <v>35557.699999999997</v>
      </c>
      <c r="J101" s="38">
        <v>2.6254399882854451</v>
      </c>
      <c r="K101" s="76">
        <v>13357.742</v>
      </c>
      <c r="L101" s="30"/>
    </row>
    <row r="102" spans="1:15">
      <c r="A102" s="35">
        <v>2012</v>
      </c>
      <c r="B102" s="36">
        <v>0.62611408367214394</v>
      </c>
      <c r="C102" s="36">
        <v>0.42657684774831306</v>
      </c>
      <c r="D102" s="36">
        <v>0.69042898142946341</v>
      </c>
      <c r="E102" s="36">
        <v>0.67083848616323638</v>
      </c>
      <c r="F102" s="36">
        <v>1.4483079224003708</v>
      </c>
      <c r="G102" s="37">
        <v>3.8622663214135282</v>
      </c>
      <c r="H102" s="30">
        <v>0.30702886391607559</v>
      </c>
      <c r="I102">
        <v>36693.1</v>
      </c>
      <c r="J102" s="38">
        <v>2.5630567048288868</v>
      </c>
      <c r="K102" s="76">
        <v>14094.655000000001</v>
      </c>
      <c r="L102" s="30"/>
    </row>
    <row r="103" spans="1:15">
      <c r="A103" s="35">
        <v>2013</v>
      </c>
      <c r="B103" s="36">
        <v>0.74888227956739961</v>
      </c>
      <c r="C103" s="36">
        <v>0.45660473359881004</v>
      </c>
      <c r="D103" s="36">
        <v>0.8081569424051035</v>
      </c>
      <c r="E103" s="36">
        <v>0.67146048619920062</v>
      </c>
      <c r="F103" s="36">
        <v>1.5704157663363385</v>
      </c>
      <c r="G103" s="37">
        <v>4.2555202081068515</v>
      </c>
      <c r="H103" s="30">
        <v>0.29676562066528234</v>
      </c>
      <c r="I103">
        <v>38699.599999999999</v>
      </c>
      <c r="J103" s="38">
        <v>2.6007024646284016</v>
      </c>
      <c r="K103" s="76">
        <v>14494.68</v>
      </c>
      <c r="L103" s="30"/>
    </row>
    <row r="104" spans="1:15">
      <c r="A104" s="35">
        <v>2014</v>
      </c>
      <c r="B104" s="36">
        <v>0.82894282695121868</v>
      </c>
      <c r="C104" s="36">
        <v>0.47836813164828629</v>
      </c>
      <c r="D104" s="36">
        <v>0.90092768976474935</v>
      </c>
      <c r="E104" s="36">
        <v>0.65161292521997727</v>
      </c>
      <c r="F104" s="36">
        <v>1.6279781797478206</v>
      </c>
      <c r="G104" s="37">
        <v>4.4878297533320524</v>
      </c>
      <c r="H104" s="30">
        <v>0.30364733337212252</v>
      </c>
      <c r="I104">
        <v>40732.9</v>
      </c>
      <c r="J104" s="38">
        <v>2.6056320425380073</v>
      </c>
      <c r="K104" s="76">
        <v>15245.47</v>
      </c>
      <c r="L104" s="30"/>
    </row>
    <row r="105" spans="1:15">
      <c r="A105" s="35">
        <v>2015</v>
      </c>
      <c r="B105" s="36">
        <v>0.88482529648836661</v>
      </c>
      <c r="C105" s="36">
        <v>0.50158673919788488</v>
      </c>
      <c r="D105" s="36">
        <v>0.89725819068814328</v>
      </c>
      <c r="E105" s="36">
        <v>0.6526398714720012</v>
      </c>
      <c r="F105" s="36">
        <v>1.6152798799873052</v>
      </c>
      <c r="G105" s="37">
        <v>4.551589977833701</v>
      </c>
      <c r="H105" s="30">
        <v>0.30056921389113123</v>
      </c>
      <c r="I105">
        <v>41651.800000000003</v>
      </c>
      <c r="J105" s="38">
        <v>2.6091166417624998</v>
      </c>
      <c r="K105" s="76">
        <v>15782.996999999999</v>
      </c>
      <c r="L105" s="30"/>
    </row>
    <row r="106" spans="1:15">
      <c r="A106" s="35">
        <v>2016</v>
      </c>
      <c r="B106" s="36">
        <v>0.95766359923389643</v>
      </c>
      <c r="C106" s="36">
        <v>0.52960631295137284</v>
      </c>
      <c r="D106" s="36">
        <v>0.90954563408030265</v>
      </c>
      <c r="E106" s="36">
        <v>0.67429415555893524</v>
      </c>
      <c r="F106" s="36">
        <v>1.6348801846798817</v>
      </c>
      <c r="G106" s="37">
        <v>4.7059898865043888</v>
      </c>
      <c r="H106" s="30">
        <v>0.29957548092025388</v>
      </c>
      <c r="I106">
        <v>43442.8</v>
      </c>
      <c r="J106" s="38">
        <v>2.6503294683824286</v>
      </c>
      <c r="K106" s="76">
        <v>16058.923000000001</v>
      </c>
      <c r="L106" s="30"/>
    </row>
    <row r="107" spans="1:15">
      <c r="A107" s="35">
        <v>2017</v>
      </c>
      <c r="B107" s="36">
        <v>1.005259649972565</v>
      </c>
      <c r="C107" s="36">
        <v>0.54298997413353434</v>
      </c>
      <c r="D107" s="36">
        <v>0.99271500608779983</v>
      </c>
      <c r="E107" s="36">
        <v>0.65615014998058263</v>
      </c>
      <c r="F107" s="36">
        <v>1.6984214604652239</v>
      </c>
      <c r="G107" s="37">
        <v>4.8955362406397063</v>
      </c>
      <c r="H107" s="30">
        <v>0.29703673666384656</v>
      </c>
      <c r="I107">
        <v>45272.4</v>
      </c>
      <c r="J107" s="38">
        <v>2.6547394031205296</v>
      </c>
      <c r="K107" s="76">
        <v>16756.058000000001</v>
      </c>
      <c r="L107" s="30"/>
    </row>
    <row r="108" spans="1:15">
      <c r="A108" s="35">
        <v>2018</v>
      </c>
      <c r="B108" s="36">
        <v>1.0292093687820314</v>
      </c>
      <c r="C108" s="36">
        <v>0.54982349694724353</v>
      </c>
      <c r="D108" s="36">
        <v>1.0534782231523825</v>
      </c>
      <c r="E108" s="36">
        <v>0.64315692065129126</v>
      </c>
      <c r="F108" s="36">
        <v>1.7510392305738869</v>
      </c>
      <c r="G108" s="37">
        <v>5.0267072401068358</v>
      </c>
      <c r="H108" s="30">
        <v>0.2970367366638465</v>
      </c>
      <c r="I108" s="39">
        <f>I107*I107/I106</f>
        <v>47179.053876821941</v>
      </c>
      <c r="J108" s="38">
        <v>2.6345600361572199</v>
      </c>
      <c r="K108" s="76">
        <v>17638.281209757999</v>
      </c>
      <c r="L108" s="30"/>
    </row>
    <row r="109" spans="1:15">
      <c r="A109" s="35"/>
      <c r="B109" s="36"/>
      <c r="C109" s="36"/>
      <c r="D109" s="36"/>
      <c r="E109" s="36"/>
      <c r="F109" s="36"/>
      <c r="G109" s="37"/>
      <c r="J109" s="38"/>
      <c r="K109" s="76">
        <v>18440.823004801987</v>
      </c>
    </row>
    <row r="110" spans="1:15">
      <c r="J110" s="38"/>
      <c r="K110" s="76">
        <v>19204.641893660886</v>
      </c>
    </row>
    <row r="111" spans="1:15">
      <c r="J111" s="38"/>
      <c r="K111" s="76"/>
    </row>
    <row r="112" spans="1:15">
      <c r="B112" s="8"/>
      <c r="C112" s="8"/>
      <c r="D112" s="8"/>
      <c r="E112" s="8"/>
      <c r="F112" s="8"/>
      <c r="G112" s="8"/>
    </row>
    <row r="113" spans="1:7">
      <c r="B113" s="8"/>
      <c r="C113" s="8"/>
      <c r="D113" s="8"/>
      <c r="E113" s="8"/>
      <c r="F113" s="8"/>
      <c r="G113" s="8"/>
    </row>
    <row r="114" spans="1:7">
      <c r="B114" s="8"/>
      <c r="C114" s="8"/>
      <c r="D114" s="8"/>
      <c r="E114" s="8"/>
      <c r="F114" s="8"/>
      <c r="G114" s="8"/>
    </row>
    <row r="115" spans="1:7">
      <c r="B115" s="8"/>
      <c r="C115" s="8"/>
      <c r="D115" s="8"/>
      <c r="E115" s="8"/>
      <c r="F115" s="8"/>
      <c r="G115" s="8"/>
    </row>
    <row r="116" spans="1:7">
      <c r="B116" s="8"/>
      <c r="C116" s="8"/>
      <c r="D116" s="8"/>
      <c r="E116" s="8"/>
      <c r="F116" s="8"/>
      <c r="G116" s="8"/>
    </row>
    <row r="117" spans="1:7">
      <c r="A117" t="s">
        <v>436</v>
      </c>
      <c r="B117" s="8"/>
      <c r="C117" s="8"/>
      <c r="D117" s="8"/>
      <c r="E117" s="8"/>
      <c r="F117" s="8"/>
      <c r="G117" s="8"/>
    </row>
    <row r="118" spans="1:7">
      <c r="B118" s="8"/>
      <c r="C118" s="8"/>
      <c r="D118" s="8"/>
      <c r="E118" s="8"/>
      <c r="F118" s="8"/>
      <c r="G118" s="8"/>
    </row>
  </sheetData>
  <mergeCells count="1">
    <mergeCell ref="B1:F1"/>
  </mergeCells>
  <pageMargins left="0.75" right="0.75" top="1" bottom="1" header="0.5" footer="0.5"/>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8"/>
  <sheetViews>
    <sheetView workbookViewId="0">
      <pane xSplit="1" ySplit="2" topLeftCell="B89" activePane="bottomRight" state="frozen"/>
      <selection pane="topRight" activeCell="B1" sqref="B1"/>
      <selection pane="bottomLeft" activeCell="A2" sqref="A2"/>
      <selection pane="bottomRight" activeCell="A116" sqref="A116"/>
    </sheetView>
  </sheetViews>
  <sheetFormatPr baseColWidth="10" defaultRowHeight="16"/>
  <cols>
    <col min="2" max="4" width="10.7109375" style="30"/>
    <col min="5" max="5" width="11.28515625" style="30" customWidth="1"/>
    <col min="6" max="7" width="10.7109375" style="30"/>
    <col min="8" max="8" width="12.85546875" style="30" customWidth="1"/>
    <col min="9" max="9" width="10.7109375" style="30"/>
    <col min="10" max="10" width="10.140625" style="30" customWidth="1"/>
    <col min="22" max="22" width="10" customWidth="1"/>
    <col min="25" max="25" width="10.85546875" customWidth="1"/>
  </cols>
  <sheetData>
    <row r="1" spans="1:27" ht="22" customHeight="1">
      <c r="B1" s="170" t="s">
        <v>89</v>
      </c>
      <c r="C1" s="170"/>
      <c r="D1" s="170"/>
      <c r="E1" s="170"/>
      <c r="F1" s="170"/>
      <c r="G1" s="52"/>
      <c r="H1" s="52"/>
      <c r="I1" s="52"/>
      <c r="J1" s="52"/>
      <c r="P1" t="s">
        <v>93</v>
      </c>
      <c r="T1" t="s">
        <v>111</v>
      </c>
      <c r="X1" t="s">
        <v>124</v>
      </c>
    </row>
    <row r="2" spans="1:27" s="6" customFormat="1" ht="85">
      <c r="B2" s="50" t="s">
        <v>106</v>
      </c>
      <c r="C2" s="50" t="s">
        <v>108</v>
      </c>
      <c r="D2" s="50" t="s">
        <v>91</v>
      </c>
      <c r="E2" s="50" t="s">
        <v>92</v>
      </c>
      <c r="F2" s="50" t="s">
        <v>105</v>
      </c>
      <c r="G2" s="50" t="s">
        <v>138</v>
      </c>
      <c r="H2" s="50" t="s">
        <v>140</v>
      </c>
      <c r="I2" s="50" t="s">
        <v>139</v>
      </c>
      <c r="J2" s="50" t="s">
        <v>107</v>
      </c>
      <c r="K2" s="6" t="s">
        <v>286</v>
      </c>
      <c r="L2" s="6" t="s">
        <v>287</v>
      </c>
      <c r="M2" s="6" t="s">
        <v>430</v>
      </c>
      <c r="N2" s="6" t="s">
        <v>431</v>
      </c>
      <c r="P2" s="50" t="s">
        <v>90</v>
      </c>
      <c r="Q2" s="50" t="s">
        <v>91</v>
      </c>
      <c r="R2" s="50" t="s">
        <v>92</v>
      </c>
      <c r="T2" s="50" t="s">
        <v>106</v>
      </c>
      <c r="U2" s="50" t="s">
        <v>91</v>
      </c>
      <c r="V2" s="50" t="s">
        <v>92</v>
      </c>
      <c r="W2" s="6" t="s">
        <v>105</v>
      </c>
      <c r="X2" s="6" t="s">
        <v>105</v>
      </c>
      <c r="Y2" s="6" t="s">
        <v>125</v>
      </c>
      <c r="Z2" s="50" t="s">
        <v>106</v>
      </c>
      <c r="AA2" s="50" t="s">
        <v>108</v>
      </c>
    </row>
    <row r="3" spans="1:27">
      <c r="A3" s="4">
        <v>1913</v>
      </c>
      <c r="B3" s="51">
        <v>0.23328247640666205</v>
      </c>
      <c r="C3" s="51">
        <v>0.23136522369265405</v>
      </c>
      <c r="D3" s="51"/>
      <c r="E3" s="51"/>
      <c r="F3" s="51"/>
      <c r="G3" s="51"/>
      <c r="H3" s="51"/>
      <c r="I3" s="51"/>
      <c r="J3" s="51"/>
      <c r="K3" s="30">
        <v>3.4064626224150081E-2</v>
      </c>
      <c r="L3" s="30"/>
      <c r="M3" s="30"/>
      <c r="N3" s="30"/>
      <c r="P3" s="30">
        <v>0.19597695442106766</v>
      </c>
      <c r="T3" s="30">
        <v>0.46900653610145415</v>
      </c>
      <c r="Z3" s="30">
        <v>8.7709036552904684E-2</v>
      </c>
    </row>
    <row r="4" spans="1:27">
      <c r="A4" s="4">
        <v>1914</v>
      </c>
      <c r="B4" s="51">
        <v>0.22711338461329897</v>
      </c>
      <c r="C4" s="51">
        <v>0.22532074187733986</v>
      </c>
      <c r="D4" s="51"/>
      <c r="E4" s="51"/>
      <c r="F4" s="51"/>
      <c r="G4" s="51"/>
      <c r="H4" s="51"/>
      <c r="I4" s="51"/>
      <c r="J4" s="51"/>
      <c r="K4" s="30">
        <v>3.8070061772141485E-2</v>
      </c>
      <c r="L4" s="30"/>
      <c r="M4" s="30"/>
      <c r="N4" s="30"/>
      <c r="P4" s="30">
        <v>0.19747942647584926</v>
      </c>
      <c r="T4" s="30">
        <v>0.46310617470090365</v>
      </c>
      <c r="Z4" s="30">
        <v>9.3324055255087218E-2</v>
      </c>
    </row>
    <row r="5" spans="1:27">
      <c r="A5" s="4">
        <v>1915</v>
      </c>
      <c r="B5" s="51">
        <v>0.23846078978147769</v>
      </c>
      <c r="C5" s="51">
        <v>0.23668472956700889</v>
      </c>
      <c r="D5" s="51"/>
      <c r="E5" s="51"/>
      <c r="F5" s="51"/>
      <c r="G5" s="51"/>
      <c r="H5" s="51"/>
      <c r="I5" s="51"/>
      <c r="J5" s="51"/>
      <c r="K5" s="30">
        <v>3.8180318192478489E-2</v>
      </c>
      <c r="L5" s="30"/>
      <c r="M5" s="30"/>
      <c r="N5" s="30"/>
      <c r="P5" s="30">
        <v>0.20146552319362632</v>
      </c>
      <c r="T5" s="30">
        <v>0.46336463279209661</v>
      </c>
      <c r="Z5" s="30">
        <v>0.11065259863926749</v>
      </c>
    </row>
    <row r="6" spans="1:27">
      <c r="A6" s="4">
        <v>1916</v>
      </c>
      <c r="B6" s="51">
        <v>0.25628508269732053</v>
      </c>
      <c r="C6" s="51">
        <v>0.25446456341680251</v>
      </c>
      <c r="D6" s="51"/>
      <c r="E6" s="51"/>
      <c r="F6" s="51">
        <v>0.21032349350707746</v>
      </c>
      <c r="G6" s="51">
        <f>F6</f>
        <v>0.21032349350707746</v>
      </c>
      <c r="H6" s="51">
        <v>1</v>
      </c>
      <c r="I6" s="51">
        <f t="shared" ref="I6:I40" si="0">G6*H6^(1/1.5)</f>
        <v>0.21032349350707746</v>
      </c>
      <c r="J6" s="51">
        <f>I6*$B6/$C6</f>
        <v>0.21182821373190647</v>
      </c>
      <c r="K6" s="30">
        <v>4.1234379137680792E-2</v>
      </c>
      <c r="L6" s="30"/>
      <c r="M6" s="30"/>
      <c r="N6" s="30"/>
      <c r="P6" s="30">
        <v>0.20120405137113517</v>
      </c>
      <c r="T6" s="30">
        <v>0.44785739337228359</v>
      </c>
      <c r="Z6" s="30">
        <v>0.11538039815612157</v>
      </c>
    </row>
    <row r="7" spans="1:27">
      <c r="A7" s="4">
        <v>1917</v>
      </c>
      <c r="B7" s="51">
        <v>0.21605509730967043</v>
      </c>
      <c r="C7" s="51">
        <v>0.21417826263021897</v>
      </c>
      <c r="D7" s="51"/>
      <c r="E7" s="51"/>
      <c r="F7" s="51">
        <v>0.1930617677130195</v>
      </c>
      <c r="G7" s="51">
        <f t="shared" ref="G7:G40" si="1">F7</f>
        <v>0.1930617677130195</v>
      </c>
      <c r="H7" s="51">
        <v>1</v>
      </c>
      <c r="I7" s="51">
        <f t="shared" si="0"/>
        <v>0.1930617677130195</v>
      </c>
      <c r="J7" s="51">
        <f t="shared" ref="J7:J40" si="2">I7*$B7/$C7</f>
        <v>0.1947535594778336</v>
      </c>
      <c r="K7" s="30">
        <v>5.3880307216956858E-2</v>
      </c>
      <c r="L7" s="30"/>
      <c r="M7" s="30"/>
      <c r="N7" s="30"/>
      <c r="P7" s="30">
        <v>0.19908511389333183</v>
      </c>
      <c r="T7" s="30">
        <v>0.42363171860185767</v>
      </c>
      <c r="Z7" s="30">
        <v>8.6434572625023687E-2</v>
      </c>
    </row>
    <row r="8" spans="1:27">
      <c r="A8" s="4">
        <v>1918</v>
      </c>
      <c r="B8" s="51">
        <v>0.16991326870644263</v>
      </c>
      <c r="C8" s="51">
        <v>0.16788794054993564</v>
      </c>
      <c r="D8" s="51"/>
      <c r="E8" s="51"/>
      <c r="F8" s="51">
        <v>0.2001935012818723</v>
      </c>
      <c r="G8" s="51">
        <f t="shared" si="1"/>
        <v>0.2001935012818723</v>
      </c>
      <c r="H8" s="51">
        <v>1</v>
      </c>
      <c r="I8" s="51">
        <f t="shared" si="0"/>
        <v>0.2001935012818723</v>
      </c>
      <c r="J8" s="51">
        <f t="shared" si="2"/>
        <v>0.2026085498765943</v>
      </c>
      <c r="K8" s="30">
        <v>5.2056895894139948E-2</v>
      </c>
      <c r="L8" s="30"/>
      <c r="M8" s="30"/>
      <c r="N8" s="30"/>
      <c r="P8" s="30">
        <v>0.19538049585696338</v>
      </c>
      <c r="T8" s="30">
        <v>0.38760610576717236</v>
      </c>
      <c r="Z8" s="30">
        <v>6.1265399283134708E-2</v>
      </c>
    </row>
    <row r="9" spans="1:27">
      <c r="A9" s="4">
        <v>1919</v>
      </c>
      <c r="B9" s="51">
        <v>0.1770799972832135</v>
      </c>
      <c r="C9" s="51">
        <v>0.17494940133019976</v>
      </c>
      <c r="D9" s="51"/>
      <c r="E9" s="51"/>
      <c r="F9" s="51">
        <v>0.22391072618485405</v>
      </c>
      <c r="G9" s="51">
        <f t="shared" si="1"/>
        <v>0.22391072618485405</v>
      </c>
      <c r="H9" s="51">
        <v>1</v>
      </c>
      <c r="I9" s="51">
        <f t="shared" si="0"/>
        <v>0.22391072618485405</v>
      </c>
      <c r="J9" s="51">
        <f t="shared" si="2"/>
        <v>0.22663759054345456</v>
      </c>
      <c r="K9" s="30">
        <v>5.39996334719402E-2</v>
      </c>
      <c r="L9" s="30"/>
      <c r="M9" s="30"/>
      <c r="N9" s="30"/>
      <c r="P9" s="30">
        <v>0.18181004862442707</v>
      </c>
      <c r="T9" s="30">
        <v>0.41596559520171716</v>
      </c>
      <c r="Z9" s="30">
        <v>5.9409058924631754E-2</v>
      </c>
    </row>
    <row r="10" spans="1:27">
      <c r="A10" s="4">
        <v>1920</v>
      </c>
      <c r="B10" s="51">
        <v>0.13918518498828281</v>
      </c>
      <c r="C10" s="51">
        <v>0.13701916348099993</v>
      </c>
      <c r="D10" s="51"/>
      <c r="E10" s="51"/>
      <c r="F10" s="51">
        <v>0.2035975724370869</v>
      </c>
      <c r="G10" s="51">
        <f t="shared" si="1"/>
        <v>0.2035975724370869</v>
      </c>
      <c r="H10" s="51">
        <v>1</v>
      </c>
      <c r="I10" s="51">
        <f t="shared" si="0"/>
        <v>0.2035975724370869</v>
      </c>
      <c r="J10" s="51">
        <f t="shared" si="2"/>
        <v>0.20681607640051583</v>
      </c>
      <c r="K10" s="30">
        <v>4.2951033559093639E-2</v>
      </c>
      <c r="L10" s="30"/>
      <c r="M10" s="30"/>
      <c r="N10" s="30"/>
      <c r="P10" s="30">
        <v>0.19889215893310253</v>
      </c>
      <c r="T10" s="30">
        <v>0.37282984622669935</v>
      </c>
      <c r="Z10" s="30">
        <v>3.9530466861982597E-2</v>
      </c>
    </row>
    <row r="11" spans="1:27">
      <c r="A11" s="4">
        <v>1921</v>
      </c>
      <c r="B11" s="51">
        <v>0.14810595866851911</v>
      </c>
      <c r="C11" s="51">
        <v>0.14625061003449275</v>
      </c>
      <c r="D11" s="51"/>
      <c r="E11" s="51"/>
      <c r="F11" s="51">
        <v>0.17538132687475763</v>
      </c>
      <c r="G11" s="51">
        <f t="shared" si="1"/>
        <v>0.17538132687475763</v>
      </c>
      <c r="H11" s="51">
        <v>1</v>
      </c>
      <c r="I11" s="51">
        <f t="shared" si="0"/>
        <v>0.17538132687475763</v>
      </c>
      <c r="J11" s="51">
        <f t="shared" si="2"/>
        <v>0.177606230450709</v>
      </c>
      <c r="K11" s="30">
        <v>4.1687596150210754E-2</v>
      </c>
      <c r="L11" s="30"/>
      <c r="M11" s="30"/>
      <c r="N11" s="30"/>
      <c r="P11" s="30">
        <v>0.20107189018675309</v>
      </c>
      <c r="T11" s="30">
        <v>0.38303504358082197</v>
      </c>
      <c r="Z11" s="30">
        <v>4.1194942933659072E-2</v>
      </c>
    </row>
    <row r="12" spans="1:27">
      <c r="A12" s="4">
        <v>1922</v>
      </c>
      <c r="B12" s="51">
        <v>0.17106730527479527</v>
      </c>
      <c r="C12" s="51">
        <v>0.1692083417464561</v>
      </c>
      <c r="D12" s="51"/>
      <c r="E12" s="51"/>
      <c r="F12" s="51">
        <v>0.17554727402142212</v>
      </c>
      <c r="G12" s="51">
        <f t="shared" si="1"/>
        <v>0.17554727402142212</v>
      </c>
      <c r="H12" s="51">
        <v>1</v>
      </c>
      <c r="I12" s="51">
        <f t="shared" si="0"/>
        <v>0.17554727402142212</v>
      </c>
      <c r="J12" s="51">
        <f t="shared" si="2"/>
        <v>0.17747587858392161</v>
      </c>
      <c r="K12" s="30">
        <v>4.6244883535989989E-2</v>
      </c>
      <c r="L12" s="30"/>
      <c r="M12" s="30"/>
      <c r="N12" s="30"/>
      <c r="P12" s="30">
        <v>0.19063480021068635</v>
      </c>
      <c r="T12" s="30">
        <v>0.41339164077807483</v>
      </c>
      <c r="Z12" s="30">
        <v>5.4625186473964055E-2</v>
      </c>
    </row>
    <row r="13" spans="1:27">
      <c r="A13" s="4">
        <v>1923</v>
      </c>
      <c r="B13" s="51">
        <v>0.14575440615545215</v>
      </c>
      <c r="C13" s="51">
        <v>0.14384077945302964</v>
      </c>
      <c r="D13" s="51"/>
      <c r="E13" s="51"/>
      <c r="F13" s="51">
        <v>0.1779831901669536</v>
      </c>
      <c r="G13" s="51">
        <f t="shared" si="1"/>
        <v>0.1779831901669536</v>
      </c>
      <c r="H13" s="51">
        <v>1</v>
      </c>
      <c r="I13" s="51">
        <f t="shared" si="0"/>
        <v>0.1779831901669536</v>
      </c>
      <c r="J13" s="51">
        <f t="shared" si="2"/>
        <v>0.18035104013676725</v>
      </c>
      <c r="K13" s="30">
        <v>3.6958387730117677E-2</v>
      </c>
      <c r="L13" s="30"/>
      <c r="M13" s="30"/>
      <c r="N13" s="30"/>
      <c r="P13" s="30">
        <v>0.18772245394459852</v>
      </c>
      <c r="T13" s="30">
        <v>0.36750258573504874</v>
      </c>
      <c r="Z13" s="30">
        <v>4.4733156986329181E-2</v>
      </c>
    </row>
    <row r="14" spans="1:27">
      <c r="A14" s="4">
        <v>1924</v>
      </c>
      <c r="B14" s="51">
        <v>0.15866579207855155</v>
      </c>
      <c r="C14" s="51">
        <v>0.15683212538384583</v>
      </c>
      <c r="D14" s="51"/>
      <c r="E14" s="51"/>
      <c r="F14" s="51">
        <v>0.18995039106969278</v>
      </c>
      <c r="G14" s="51">
        <f t="shared" si="1"/>
        <v>0.18995039106969278</v>
      </c>
      <c r="H14" s="51">
        <v>1</v>
      </c>
      <c r="I14" s="51">
        <f t="shared" si="0"/>
        <v>0.18995039106969278</v>
      </c>
      <c r="J14" s="51">
        <f t="shared" si="2"/>
        <v>0.19217127346160287</v>
      </c>
      <c r="K14" s="30">
        <v>3.9830946856371667E-2</v>
      </c>
      <c r="L14" s="30"/>
      <c r="M14" s="30"/>
      <c r="N14" s="30"/>
      <c r="P14" s="30">
        <v>0.17531115096567906</v>
      </c>
      <c r="T14" s="30">
        <v>0.3871896891003293</v>
      </c>
      <c r="Z14" s="30">
        <v>4.9227382787369225E-2</v>
      </c>
    </row>
    <row r="15" spans="1:27">
      <c r="A15" s="4">
        <v>1925</v>
      </c>
      <c r="B15" s="51">
        <v>0.17602913752365162</v>
      </c>
      <c r="C15" s="51">
        <v>0.17411637328674939</v>
      </c>
      <c r="D15" s="51"/>
      <c r="E15" s="51"/>
      <c r="F15" s="51">
        <v>0.18454118261476538</v>
      </c>
      <c r="G15" s="51">
        <f t="shared" si="1"/>
        <v>0.18454118261476538</v>
      </c>
      <c r="H15" s="51">
        <v>1</v>
      </c>
      <c r="I15" s="51">
        <f t="shared" si="0"/>
        <v>0.18454118261476538</v>
      </c>
      <c r="J15" s="51">
        <f t="shared" si="2"/>
        <v>0.18656846912250719</v>
      </c>
      <c r="K15" s="30">
        <v>4.1362720967638614E-2</v>
      </c>
      <c r="L15" s="30"/>
      <c r="M15" s="30"/>
      <c r="N15" s="30"/>
      <c r="P15" s="30">
        <v>0.16710565853005588</v>
      </c>
      <c r="T15" s="30">
        <v>0.42004333637374391</v>
      </c>
      <c r="Z15" s="30">
        <v>6.0831635840702267E-2</v>
      </c>
    </row>
    <row r="16" spans="1:27">
      <c r="A16" s="4">
        <v>1926</v>
      </c>
      <c r="B16" s="51">
        <v>0.18958212259611312</v>
      </c>
      <c r="C16" s="51">
        <v>0.18761057537632539</v>
      </c>
      <c r="D16" s="51"/>
      <c r="E16" s="51"/>
      <c r="F16" s="51">
        <v>0.18409556282227008</v>
      </c>
      <c r="G16" s="51">
        <f t="shared" si="1"/>
        <v>0.18409556282227008</v>
      </c>
      <c r="H16" s="51">
        <v>1</v>
      </c>
      <c r="I16" s="51">
        <f t="shared" si="0"/>
        <v>0.18409556282227008</v>
      </c>
      <c r="J16" s="51">
        <f t="shared" si="2"/>
        <v>0.18603017175531908</v>
      </c>
      <c r="K16" s="30">
        <v>4.2300880890945469E-2</v>
      </c>
      <c r="L16" s="30"/>
      <c r="M16" s="30"/>
      <c r="N16" s="30"/>
      <c r="P16" s="30">
        <v>0.15773113695472729</v>
      </c>
      <c r="T16" s="30">
        <v>0.43615785891669551</v>
      </c>
      <c r="Z16" s="30">
        <v>6.8137210309692012E-2</v>
      </c>
    </row>
    <row r="17" spans="1:26">
      <c r="A17" s="4">
        <v>1927</v>
      </c>
      <c r="B17" s="51">
        <v>0.20673353897819888</v>
      </c>
      <c r="C17" s="51">
        <v>0.20461738805299345</v>
      </c>
      <c r="D17" s="51"/>
      <c r="E17" s="51"/>
      <c r="F17" s="51">
        <v>0.21276796168152778</v>
      </c>
      <c r="G17" s="51">
        <f t="shared" si="1"/>
        <v>0.21276796168152778</v>
      </c>
      <c r="H17" s="51">
        <v>1</v>
      </c>
      <c r="I17" s="51">
        <f t="shared" si="0"/>
        <v>0.21276796168152778</v>
      </c>
      <c r="J17" s="51">
        <f t="shared" si="2"/>
        <v>0.21496840575546849</v>
      </c>
      <c r="K17" s="30">
        <v>4.2105352815736255E-2</v>
      </c>
      <c r="L17" s="30"/>
      <c r="M17" s="30"/>
      <c r="N17" s="30"/>
      <c r="P17" s="30">
        <v>0.14755577606330039</v>
      </c>
      <c r="T17" s="30">
        <v>0.46016591037988713</v>
      </c>
      <c r="Z17" s="30">
        <v>7.5929630607576362E-2</v>
      </c>
    </row>
    <row r="18" spans="1:26">
      <c r="A18" s="4">
        <v>1928</v>
      </c>
      <c r="B18" s="51">
        <v>0.23414550143942511</v>
      </c>
      <c r="C18" s="51">
        <v>0.23187003529380212</v>
      </c>
      <c r="D18" s="51"/>
      <c r="E18" s="51"/>
      <c r="F18" s="51">
        <v>0.19703247120687042</v>
      </c>
      <c r="G18" s="51">
        <f t="shared" si="1"/>
        <v>0.19703247120687042</v>
      </c>
      <c r="H18" s="51">
        <v>1</v>
      </c>
      <c r="I18" s="51">
        <f t="shared" si="0"/>
        <v>0.19703247120687042</v>
      </c>
      <c r="J18" s="51">
        <f t="shared" si="2"/>
        <v>0.1989660574818351</v>
      </c>
      <c r="K18" s="30">
        <v>4.206955933686362E-2</v>
      </c>
      <c r="L18" s="30"/>
      <c r="M18" s="30"/>
      <c r="N18" s="30"/>
      <c r="P18" s="30">
        <v>0.14564292178225724</v>
      </c>
      <c r="T18" s="30">
        <v>0.48767747817150886</v>
      </c>
      <c r="Z18" s="30">
        <v>9.0691295307512632E-2</v>
      </c>
    </row>
    <row r="19" spans="1:26">
      <c r="A19" s="4">
        <v>1929</v>
      </c>
      <c r="B19" s="51">
        <v>0.24319366031412501</v>
      </c>
      <c r="C19" s="51">
        <v>0.24091574850443823</v>
      </c>
      <c r="D19" s="51"/>
      <c r="E19" s="51"/>
      <c r="F19" s="51">
        <v>0.20803988296610507</v>
      </c>
      <c r="G19" s="51">
        <f t="shared" si="1"/>
        <v>0.20803988296610507</v>
      </c>
      <c r="H19" s="51">
        <v>1</v>
      </c>
      <c r="I19" s="51">
        <f t="shared" si="0"/>
        <v>0.20803988296610507</v>
      </c>
      <c r="J19" s="51">
        <f t="shared" si="2"/>
        <v>0.21000694617901752</v>
      </c>
      <c r="K19" s="30">
        <v>4.3275442962040819E-2</v>
      </c>
      <c r="L19" s="30"/>
      <c r="M19" s="30"/>
      <c r="N19" s="30"/>
      <c r="P19" s="30">
        <v>0.14601602178550044</v>
      </c>
      <c r="T19" s="30">
        <v>0.48886108080753227</v>
      </c>
      <c r="Z19" s="30">
        <v>0.10128111044463146</v>
      </c>
    </row>
    <row r="20" spans="1:26">
      <c r="A20" s="4">
        <v>1930</v>
      </c>
      <c r="B20" s="51">
        <v>0.19385823361060925</v>
      </c>
      <c r="C20" s="51">
        <v>0.19157777025684447</v>
      </c>
      <c r="D20" s="51"/>
      <c r="E20" s="51"/>
      <c r="F20" s="51">
        <v>0.22854969528269478</v>
      </c>
      <c r="G20" s="51">
        <f t="shared" si="1"/>
        <v>0.22854969528269478</v>
      </c>
      <c r="H20" s="51">
        <v>1</v>
      </c>
      <c r="I20" s="51">
        <f t="shared" si="0"/>
        <v>0.22854969528269478</v>
      </c>
      <c r="J20" s="51">
        <f t="shared" si="2"/>
        <v>0.23127025729731437</v>
      </c>
      <c r="K20" s="30">
        <v>3.8296097791158369E-2</v>
      </c>
      <c r="L20" s="30"/>
      <c r="M20" s="30"/>
      <c r="N20" s="30"/>
      <c r="P20" s="30">
        <v>0.1413013302209718</v>
      </c>
      <c r="T20" s="30">
        <v>0.44312691251956776</v>
      </c>
      <c r="Z20" s="30">
        <v>7.189964647010981E-2</v>
      </c>
    </row>
    <row r="21" spans="1:26">
      <c r="A21" s="4">
        <v>1931</v>
      </c>
      <c r="B21" s="51">
        <v>0.15884831694871271</v>
      </c>
      <c r="C21" s="51">
        <v>0.15686511428197539</v>
      </c>
      <c r="D21" s="51"/>
      <c r="E21" s="51"/>
      <c r="F21" s="51">
        <v>0.18772936559326778</v>
      </c>
      <c r="G21" s="51">
        <f t="shared" si="1"/>
        <v>0.18772936559326778</v>
      </c>
      <c r="H21" s="51">
        <v>1</v>
      </c>
      <c r="I21" s="51">
        <f t="shared" si="0"/>
        <v>0.18772936559326778</v>
      </c>
      <c r="J21" s="51">
        <f t="shared" si="2"/>
        <v>0.19010277653408555</v>
      </c>
      <c r="K21" s="30">
        <v>4.1727782448382086E-2</v>
      </c>
      <c r="L21" s="30"/>
      <c r="M21" s="30"/>
      <c r="N21" s="30"/>
      <c r="P21" s="30">
        <v>0.14381810747357104</v>
      </c>
      <c r="T21" s="30">
        <v>0.39541206704347281</v>
      </c>
      <c r="Z21" s="30">
        <v>5.4862839317374838E-2</v>
      </c>
    </row>
    <row r="22" spans="1:26">
      <c r="A22" s="4">
        <v>1932</v>
      </c>
      <c r="B22" s="51">
        <v>0.16443584566868286</v>
      </c>
      <c r="C22" s="51">
        <v>0.16289397215601115</v>
      </c>
      <c r="D22" s="51"/>
      <c r="E22" s="51"/>
      <c r="F22" s="51">
        <v>0.14682046954465383</v>
      </c>
      <c r="G22" s="51">
        <f t="shared" si="1"/>
        <v>0.14682046954465383</v>
      </c>
      <c r="H22" s="51">
        <v>1</v>
      </c>
      <c r="I22" s="51">
        <f t="shared" si="0"/>
        <v>0.14682046954465383</v>
      </c>
      <c r="J22" s="51">
        <f t="shared" si="2"/>
        <v>0.14821019925725556</v>
      </c>
      <c r="K22" s="30">
        <v>5.6056015151172596E-2</v>
      </c>
      <c r="L22" s="30"/>
      <c r="M22" s="30"/>
      <c r="N22" s="30"/>
      <c r="P22" s="30">
        <v>0.13975965464822748</v>
      </c>
      <c r="T22" s="30">
        <v>0.3908298553879338</v>
      </c>
      <c r="Z22" s="30">
        <v>4.8795561800181679E-2</v>
      </c>
    </row>
    <row r="23" spans="1:26">
      <c r="A23" s="4">
        <v>1933</v>
      </c>
      <c r="B23" s="51">
        <v>0.18314846021306289</v>
      </c>
      <c r="C23" s="51">
        <v>0.18168260387907151</v>
      </c>
      <c r="D23" s="51"/>
      <c r="E23" s="51"/>
      <c r="F23" s="51">
        <v>0.16276816486333748</v>
      </c>
      <c r="G23" s="51">
        <f t="shared" si="1"/>
        <v>0.16276816486333748</v>
      </c>
      <c r="H23" s="51">
        <v>1</v>
      </c>
      <c r="I23" s="51">
        <f t="shared" si="0"/>
        <v>0.16276816486333748</v>
      </c>
      <c r="J23" s="51">
        <f t="shared" si="2"/>
        <v>0.1640814152260188</v>
      </c>
      <c r="K23" s="30">
        <v>5.5036583586653261E-2</v>
      </c>
      <c r="L23" s="30"/>
      <c r="M23" s="30"/>
      <c r="N23" s="30"/>
      <c r="P23" s="30">
        <v>0.14329570462493113</v>
      </c>
      <c r="T23" s="30">
        <v>0.41234612613569821</v>
      </c>
      <c r="Z23" s="30">
        <v>6.1864393164222611E-2</v>
      </c>
    </row>
    <row r="24" spans="1:26">
      <c r="A24" s="4">
        <v>1934</v>
      </c>
      <c r="B24" s="51">
        <v>0.1814531416173466</v>
      </c>
      <c r="C24" s="51">
        <v>0.17992591533943406</v>
      </c>
      <c r="D24" s="51"/>
      <c r="E24" s="51"/>
      <c r="F24" s="51">
        <v>0.14938467130710367</v>
      </c>
      <c r="G24" s="51">
        <f t="shared" si="1"/>
        <v>0.14938467130710367</v>
      </c>
      <c r="H24" s="51">
        <v>1</v>
      </c>
      <c r="I24" s="51">
        <f t="shared" si="0"/>
        <v>0.14938467130710367</v>
      </c>
      <c r="J24" s="51">
        <f t="shared" si="2"/>
        <v>0.15065266094109908</v>
      </c>
      <c r="K24" s="30">
        <v>4.971927795254668E-2</v>
      </c>
      <c r="L24" s="30"/>
      <c r="M24" s="30"/>
      <c r="N24" s="30"/>
      <c r="P24" s="30">
        <v>0.15774941845908241</v>
      </c>
      <c r="T24" s="30">
        <v>0.41944427083393832</v>
      </c>
      <c r="Z24" s="30">
        <v>5.8287273487929621E-2</v>
      </c>
    </row>
    <row r="25" spans="1:26">
      <c r="A25" s="4">
        <v>1935</v>
      </c>
      <c r="B25" s="51">
        <v>0.1804657188363383</v>
      </c>
      <c r="C25" s="51">
        <v>0.17878135307282303</v>
      </c>
      <c r="D25" s="51"/>
      <c r="E25" s="51"/>
      <c r="F25" s="51">
        <v>0.14980726930283697</v>
      </c>
      <c r="G25" s="51">
        <f t="shared" si="1"/>
        <v>0.14980726930283697</v>
      </c>
      <c r="H25" s="51">
        <v>1</v>
      </c>
      <c r="I25" s="51">
        <f t="shared" si="0"/>
        <v>0.14980726930283697</v>
      </c>
      <c r="J25" s="51">
        <f t="shared" si="2"/>
        <v>0.15121865942380014</v>
      </c>
      <c r="K25" s="30">
        <v>4.483707610428786E-2</v>
      </c>
      <c r="L25" s="30"/>
      <c r="M25" s="30"/>
      <c r="N25" s="30"/>
      <c r="P25" s="30">
        <v>0.1696493467476955</v>
      </c>
      <c r="T25" s="30">
        <v>0.41452519878109362</v>
      </c>
      <c r="Z25" s="30">
        <v>5.7920805708409663E-2</v>
      </c>
    </row>
    <row r="26" spans="1:26">
      <c r="A26" s="4">
        <v>1936</v>
      </c>
      <c r="B26" s="51">
        <v>0.18673899425090731</v>
      </c>
      <c r="C26" s="51">
        <v>0.18482041393723625</v>
      </c>
      <c r="D26" s="51"/>
      <c r="E26" s="51"/>
      <c r="F26" s="51">
        <v>0.16633205294283657</v>
      </c>
      <c r="G26" s="51">
        <f t="shared" si="1"/>
        <v>0.16633205294283657</v>
      </c>
      <c r="H26" s="51">
        <v>1</v>
      </c>
      <c r="I26" s="51">
        <f t="shared" si="0"/>
        <v>0.16633205294283657</v>
      </c>
      <c r="J26" s="51">
        <f t="shared" si="2"/>
        <v>0.16805870962274741</v>
      </c>
      <c r="K26" s="30">
        <v>3.6939489450291199E-2</v>
      </c>
      <c r="L26" s="30"/>
      <c r="M26" s="30"/>
      <c r="N26" s="30"/>
      <c r="P26" s="30">
        <v>0.16613606736260278</v>
      </c>
      <c r="T26" s="30">
        <v>0.43974621271127889</v>
      </c>
      <c r="Z26" s="30">
        <v>5.6086007388792637E-2</v>
      </c>
    </row>
    <row r="27" spans="1:26">
      <c r="A27" s="4">
        <v>1937</v>
      </c>
      <c r="B27" s="51">
        <v>0.18744953687046892</v>
      </c>
      <c r="C27" s="51">
        <v>0.18571040835813551</v>
      </c>
      <c r="D27" s="51"/>
      <c r="E27" s="51"/>
      <c r="F27" s="51">
        <v>0.14218218987945735</v>
      </c>
      <c r="G27" s="51">
        <f t="shared" si="1"/>
        <v>0.14218218987945735</v>
      </c>
      <c r="H27" s="51">
        <v>1</v>
      </c>
      <c r="I27" s="51">
        <f t="shared" si="0"/>
        <v>0.14218218987945735</v>
      </c>
      <c r="J27" s="51">
        <f t="shared" si="2"/>
        <v>0.1435136882190039</v>
      </c>
      <c r="K27" s="30">
        <v>3.8129339732059439E-2</v>
      </c>
      <c r="L27" s="30"/>
      <c r="M27" s="30"/>
      <c r="N27" s="30"/>
      <c r="P27" s="30">
        <v>0.18292277860063344</v>
      </c>
      <c r="T27" s="30">
        <v>0.44693686827129481</v>
      </c>
      <c r="Z27" s="30">
        <v>5.8731276881940533E-2</v>
      </c>
    </row>
    <row r="28" spans="1:26">
      <c r="A28" s="4">
        <v>1938</v>
      </c>
      <c r="B28" s="51">
        <v>0.1656995658941561</v>
      </c>
      <c r="C28" s="51">
        <v>0.16409045216872084</v>
      </c>
      <c r="D28" s="51"/>
      <c r="E28" s="51"/>
      <c r="F28" s="51">
        <v>0.14132549295409963</v>
      </c>
      <c r="G28" s="51">
        <f t="shared" si="1"/>
        <v>0.14132549295409963</v>
      </c>
      <c r="H28" s="51">
        <v>1</v>
      </c>
      <c r="I28" s="51">
        <f t="shared" si="0"/>
        <v>0.14132549295409963</v>
      </c>
      <c r="J28" s="51">
        <f t="shared" si="2"/>
        <v>0.14271136755838509</v>
      </c>
      <c r="K28" s="30">
        <v>3.5579380595681345E-2</v>
      </c>
      <c r="L28" s="30"/>
      <c r="M28" s="30"/>
      <c r="N28" s="30"/>
      <c r="P28" s="30">
        <v>0.18664214275488267</v>
      </c>
      <c r="T28" s="30">
        <v>0.4073729946692321</v>
      </c>
      <c r="Z28" s="30">
        <v>5.9853588966480173E-2</v>
      </c>
    </row>
    <row r="29" spans="1:26">
      <c r="A29" s="4">
        <v>1939</v>
      </c>
      <c r="B29" s="51">
        <v>0.16604431004219217</v>
      </c>
      <c r="C29" s="51">
        <v>0.16434969895344731</v>
      </c>
      <c r="D29" s="51"/>
      <c r="E29" s="51"/>
      <c r="F29" s="51">
        <v>0.13183532155900107</v>
      </c>
      <c r="G29" s="51">
        <f t="shared" si="1"/>
        <v>0.13183532155900107</v>
      </c>
      <c r="H29" s="51">
        <v>1</v>
      </c>
      <c r="I29" s="51">
        <f t="shared" si="0"/>
        <v>0.13183532155900107</v>
      </c>
      <c r="J29" s="51">
        <f t="shared" si="2"/>
        <v>0.13319467663676979</v>
      </c>
      <c r="K29" s="30">
        <v>3.5560088839140414E-2</v>
      </c>
      <c r="L29" s="30"/>
      <c r="M29" s="30"/>
      <c r="N29" s="30"/>
      <c r="P29" s="30">
        <v>0.18392395931317784</v>
      </c>
      <c r="T29" s="30">
        <v>0.41798983494821174</v>
      </c>
      <c r="Z29" s="30">
        <v>5.2200781136248868E-2</v>
      </c>
    </row>
    <row r="30" spans="1:26">
      <c r="A30" s="4">
        <v>1940</v>
      </c>
      <c r="B30" s="51">
        <v>0.15115523455554858</v>
      </c>
      <c r="C30" s="51">
        <v>0.14963967998795541</v>
      </c>
      <c r="D30" s="51"/>
      <c r="E30" s="51"/>
      <c r="F30" s="51">
        <v>0.1242309018593872</v>
      </c>
      <c r="G30" s="51">
        <f t="shared" si="1"/>
        <v>0.1242309018593872</v>
      </c>
      <c r="H30" s="51">
        <v>1</v>
      </c>
      <c r="I30" s="51">
        <f t="shared" si="0"/>
        <v>0.1242309018593872</v>
      </c>
      <c r="J30" s="51">
        <f t="shared" si="2"/>
        <v>0.12548911566179824</v>
      </c>
      <c r="K30" s="30">
        <v>2.972195989590758E-2</v>
      </c>
      <c r="L30" s="30"/>
      <c r="M30" s="30"/>
      <c r="N30" s="30"/>
      <c r="P30" s="30">
        <v>0.21407968368225494</v>
      </c>
      <c r="T30" s="30">
        <v>0.38774156274859789</v>
      </c>
      <c r="Z30" s="30">
        <v>4.9063514689929442E-2</v>
      </c>
    </row>
    <row r="31" spans="1:26">
      <c r="A31" s="4">
        <v>1941</v>
      </c>
      <c r="B31" s="51">
        <v>0.13023435911040884</v>
      </c>
      <c r="C31" s="51">
        <v>0.12889204688390446</v>
      </c>
      <c r="D31" s="51"/>
      <c r="E31" s="51"/>
      <c r="F31" s="51">
        <v>0.12347145713548077</v>
      </c>
      <c r="G31" s="51">
        <f t="shared" si="1"/>
        <v>0.12347145713548077</v>
      </c>
      <c r="H31" s="51">
        <v>1</v>
      </c>
      <c r="I31" s="51">
        <f t="shared" si="0"/>
        <v>0.12347145713548077</v>
      </c>
      <c r="J31" s="51">
        <f t="shared" si="2"/>
        <v>0.12475731805975139</v>
      </c>
      <c r="K31" s="30">
        <v>2.7062579335784473E-2</v>
      </c>
      <c r="L31" s="30"/>
      <c r="M31" s="30"/>
      <c r="N31" s="30"/>
      <c r="P31" s="30">
        <v>0.24018335479048036</v>
      </c>
      <c r="T31" s="30">
        <v>0.35535981754602558</v>
      </c>
      <c r="Z31" s="30">
        <v>4.1589082107464113E-2</v>
      </c>
    </row>
    <row r="32" spans="1:26">
      <c r="A32" s="4">
        <v>1942</v>
      </c>
      <c r="B32" s="51">
        <v>0.12406570800557849</v>
      </c>
      <c r="C32" s="51">
        <v>0.12273810799240577</v>
      </c>
      <c r="D32" s="51"/>
      <c r="E32" s="51"/>
      <c r="F32" s="51">
        <v>0.11312962745480268</v>
      </c>
      <c r="G32" s="51">
        <f t="shared" si="1"/>
        <v>0.11312962745480268</v>
      </c>
      <c r="H32" s="51">
        <v>1</v>
      </c>
      <c r="I32" s="51">
        <f t="shared" si="0"/>
        <v>0.11312962745480268</v>
      </c>
      <c r="J32" s="51">
        <f t="shared" si="2"/>
        <v>0.11435329708240126</v>
      </c>
      <c r="K32" s="30">
        <v>2.9183939172430742E-2</v>
      </c>
      <c r="L32" s="30"/>
      <c r="M32" s="30"/>
      <c r="N32" s="30"/>
      <c r="P32" s="30">
        <v>0.25758082223327228</v>
      </c>
      <c r="T32" s="30">
        <v>0.35001571229891237</v>
      </c>
      <c r="Z32" s="30">
        <v>3.5663017524454929E-2</v>
      </c>
    </row>
    <row r="33" spans="1:26">
      <c r="A33" s="4">
        <v>1943</v>
      </c>
      <c r="B33" s="51">
        <v>0.11877606818113808</v>
      </c>
      <c r="C33" s="51">
        <v>0.11733153322767086</v>
      </c>
      <c r="D33" s="51"/>
      <c r="E33" s="51"/>
      <c r="F33" s="51">
        <v>0.10962283491939397</v>
      </c>
      <c r="G33" s="51">
        <f t="shared" si="1"/>
        <v>0.10962283491939397</v>
      </c>
      <c r="H33" s="51">
        <v>1</v>
      </c>
      <c r="I33" s="51">
        <f t="shared" si="0"/>
        <v>0.10962283491939397</v>
      </c>
      <c r="J33" s="51">
        <f t="shared" si="2"/>
        <v>0.11097246372235148</v>
      </c>
      <c r="K33" s="30">
        <v>3.2830774944123571E-2</v>
      </c>
      <c r="L33" s="30"/>
      <c r="M33" s="30"/>
      <c r="N33" s="30"/>
      <c r="P33" s="30">
        <v>0.2539797888873091</v>
      </c>
      <c r="T33" s="30">
        <v>0.35192826472884453</v>
      </c>
      <c r="Z33" s="30">
        <v>3.0367816538168776E-2</v>
      </c>
    </row>
    <row r="34" spans="1:26">
      <c r="A34" s="4">
        <v>1944</v>
      </c>
      <c r="B34" s="51">
        <v>0.10656666968583349</v>
      </c>
      <c r="C34" s="51">
        <v>0.10505778242470955</v>
      </c>
      <c r="D34" s="51"/>
      <c r="E34" s="51"/>
      <c r="F34" s="51">
        <v>0.11397754172372794</v>
      </c>
      <c r="G34" s="51">
        <f t="shared" si="1"/>
        <v>0.11397754172372794</v>
      </c>
      <c r="H34" s="51">
        <v>1</v>
      </c>
      <c r="I34" s="51">
        <f t="shared" si="0"/>
        <v>0.11397754172372794</v>
      </c>
      <c r="J34" s="51">
        <f t="shared" si="2"/>
        <v>0.11561453859146981</v>
      </c>
      <c r="K34" s="30">
        <v>3.5508142365776943E-2</v>
      </c>
      <c r="L34" s="30"/>
      <c r="M34" s="30"/>
      <c r="N34" s="30"/>
      <c r="P34" s="30">
        <v>0.27482342701683671</v>
      </c>
      <c r="T34" s="30">
        <v>0.32601556580954544</v>
      </c>
      <c r="Z34" s="30">
        <v>3.0408358243158573E-2</v>
      </c>
    </row>
    <row r="35" spans="1:26">
      <c r="A35" s="4">
        <v>1945</v>
      </c>
      <c r="B35" s="51">
        <v>0.10474162340509068</v>
      </c>
      <c r="C35" s="51">
        <v>0.10313572814027272</v>
      </c>
      <c r="D35" s="51"/>
      <c r="E35" s="51"/>
      <c r="F35" s="51">
        <v>0.1054041021601055</v>
      </c>
      <c r="G35" s="51">
        <f t="shared" si="1"/>
        <v>0.1054041021601055</v>
      </c>
      <c r="H35" s="51">
        <v>1</v>
      </c>
      <c r="I35" s="51">
        <f t="shared" si="0"/>
        <v>0.1054041021601055</v>
      </c>
      <c r="J35" s="51">
        <f t="shared" si="2"/>
        <v>0.10704531759149397</v>
      </c>
      <c r="K35" s="30">
        <v>3.7228512747631552E-2</v>
      </c>
      <c r="L35" s="30"/>
      <c r="M35" s="30"/>
      <c r="N35" s="30"/>
      <c r="P35" s="30">
        <v>0.26954073310740312</v>
      </c>
      <c r="T35" s="30">
        <v>0.32819209995827786</v>
      </c>
      <c r="Z35" s="30">
        <v>2.8042803377720801E-2</v>
      </c>
    </row>
    <row r="36" spans="1:26">
      <c r="A36" s="4">
        <v>1946</v>
      </c>
      <c r="B36" s="51">
        <v>9.7320141696458862E-2</v>
      </c>
      <c r="C36" s="51">
        <v>9.573995472816213E-2</v>
      </c>
      <c r="D36" s="51"/>
      <c r="E36" s="51"/>
      <c r="F36" s="51">
        <v>0.10280996648076927</v>
      </c>
      <c r="G36" s="51">
        <f t="shared" si="1"/>
        <v>0.10280996648076927</v>
      </c>
      <c r="H36" s="51">
        <v>1</v>
      </c>
      <c r="I36" s="51">
        <f t="shared" si="0"/>
        <v>0.10280996648076927</v>
      </c>
      <c r="J36" s="51">
        <f t="shared" si="2"/>
        <v>0.10450684392034203</v>
      </c>
      <c r="K36" s="30">
        <v>3.2335135464088116E-2</v>
      </c>
      <c r="L36" s="30"/>
      <c r="M36" s="30"/>
      <c r="N36" s="30"/>
      <c r="P36" s="30">
        <v>0.27260954018029526</v>
      </c>
      <c r="T36" s="30">
        <v>0.30715498832899746</v>
      </c>
      <c r="Z36" s="30">
        <v>2.9564064945457259E-2</v>
      </c>
    </row>
    <row r="37" spans="1:26">
      <c r="A37" s="4">
        <v>1947</v>
      </c>
      <c r="B37" s="51">
        <v>9.6464524607844646E-2</v>
      </c>
      <c r="C37" s="51">
        <v>9.5033194836430232E-2</v>
      </c>
      <c r="D37" s="51"/>
      <c r="E37" s="51"/>
      <c r="F37" s="51">
        <v>0.10260959282959072</v>
      </c>
      <c r="G37" s="51">
        <f t="shared" si="1"/>
        <v>0.10260959282959072</v>
      </c>
      <c r="H37" s="51">
        <v>1</v>
      </c>
      <c r="I37" s="51">
        <f t="shared" si="0"/>
        <v>0.10260959282959072</v>
      </c>
      <c r="J37" s="51">
        <f t="shared" si="2"/>
        <v>0.10415503350747692</v>
      </c>
      <c r="K37" s="30">
        <v>2.8477299411713109E-2</v>
      </c>
      <c r="L37" s="30"/>
      <c r="M37" s="30"/>
      <c r="N37" s="30"/>
      <c r="P37" s="30">
        <v>0.28523921366270044</v>
      </c>
      <c r="T37" s="30">
        <v>0.2957319958216616</v>
      </c>
      <c r="Z37" s="30">
        <v>3.0041349381474708E-2</v>
      </c>
    </row>
    <row r="38" spans="1:26">
      <c r="A38" s="4">
        <v>1948</v>
      </c>
      <c r="B38" s="51">
        <v>9.5314402946335128E-2</v>
      </c>
      <c r="C38" s="51">
        <v>9.3955028597417375E-2</v>
      </c>
      <c r="D38" s="51"/>
      <c r="E38" s="51"/>
      <c r="F38" s="51">
        <v>9.4526551871470244E-2</v>
      </c>
      <c r="G38" s="51">
        <f t="shared" si="1"/>
        <v>9.4526551871470244E-2</v>
      </c>
      <c r="H38" s="51">
        <v>1</v>
      </c>
      <c r="I38" s="51">
        <f t="shared" si="0"/>
        <v>9.4526551871470244E-2</v>
      </c>
      <c r="J38" s="51">
        <f t="shared" si="2"/>
        <v>9.5894195219824799E-2</v>
      </c>
      <c r="K38" s="30">
        <v>2.6578066989798671E-2</v>
      </c>
      <c r="L38" s="30"/>
      <c r="M38" s="30"/>
      <c r="N38" s="30"/>
      <c r="P38" s="30">
        <v>0.29755567295676943</v>
      </c>
      <c r="T38" s="30">
        <v>0.29020843120632839</v>
      </c>
      <c r="Z38" s="30">
        <v>2.8136187308005683E-2</v>
      </c>
    </row>
    <row r="39" spans="1:26">
      <c r="A39" s="4">
        <v>1949</v>
      </c>
      <c r="B39" s="51">
        <v>9.2573446238238086E-2</v>
      </c>
      <c r="C39" s="51">
        <v>9.1229816043535805E-2</v>
      </c>
      <c r="D39" s="51"/>
      <c r="E39" s="51"/>
      <c r="F39" s="51">
        <v>9.0345218768889651E-2</v>
      </c>
      <c r="G39" s="51">
        <f t="shared" si="1"/>
        <v>9.0345218768889651E-2</v>
      </c>
      <c r="H39" s="51">
        <v>1</v>
      </c>
      <c r="I39" s="51">
        <f t="shared" si="0"/>
        <v>9.0345218768889651E-2</v>
      </c>
      <c r="J39" s="51">
        <f t="shared" si="2"/>
        <v>9.1675820639520789E-2</v>
      </c>
      <c r="K39" s="30">
        <v>2.4258418683825663E-2</v>
      </c>
      <c r="L39" s="30"/>
      <c r="M39" s="30"/>
      <c r="N39" s="30"/>
      <c r="P39" s="30">
        <v>0.30477669593938594</v>
      </c>
      <c r="T39" s="30">
        <v>0.28174543381533707</v>
      </c>
      <c r="Z39" s="30">
        <v>2.7545794378444548E-2</v>
      </c>
    </row>
    <row r="40" spans="1:26">
      <c r="A40" s="4">
        <v>1950</v>
      </c>
      <c r="B40" s="51">
        <v>9.8027292008245434E-2</v>
      </c>
      <c r="C40" s="51">
        <v>9.6645169779265364E-2</v>
      </c>
      <c r="D40" s="51"/>
      <c r="E40" s="51"/>
      <c r="F40" s="51">
        <v>9.2396966368082797E-2</v>
      </c>
      <c r="G40" s="51">
        <f t="shared" si="1"/>
        <v>9.2396966368082797E-2</v>
      </c>
      <c r="H40" s="51">
        <v>1</v>
      </c>
      <c r="I40" s="51">
        <f t="shared" si="0"/>
        <v>9.2396966368082797E-2</v>
      </c>
      <c r="J40" s="51">
        <f t="shared" si="2"/>
        <v>9.371833505520212E-2</v>
      </c>
      <c r="K40" s="30">
        <v>2.5419845407534621E-2</v>
      </c>
      <c r="L40" s="30"/>
      <c r="M40" s="30"/>
      <c r="N40" s="30"/>
      <c r="P40" s="30">
        <v>0.3014838251295805</v>
      </c>
      <c r="T40" s="30">
        <v>0.29419392430534602</v>
      </c>
      <c r="Z40" s="30">
        <v>2.3533887337405603E-2</v>
      </c>
    </row>
    <row r="41" spans="1:26">
      <c r="A41" s="4">
        <v>1951</v>
      </c>
      <c r="B41" s="51">
        <v>9.2602830981169559E-2</v>
      </c>
      <c r="C41" s="51">
        <v>9.1137089043495975E-2</v>
      </c>
      <c r="D41" s="51"/>
      <c r="E41" s="51"/>
      <c r="F41" s="51"/>
      <c r="G41" s="51"/>
      <c r="H41" s="51">
        <v>1</v>
      </c>
      <c r="I41" s="51"/>
      <c r="J41" s="51"/>
      <c r="K41" s="30">
        <v>2.1649187167972185E-2</v>
      </c>
      <c r="L41" s="30"/>
      <c r="M41" s="30"/>
      <c r="N41" s="30"/>
      <c r="P41" s="30">
        <v>0.30155450458461663</v>
      </c>
      <c r="T41" s="30">
        <v>0.2898989168625109</v>
      </c>
      <c r="Z41" s="30">
        <v>2.7287140233290295E-2</v>
      </c>
    </row>
    <row r="42" spans="1:26">
      <c r="A42" s="4">
        <v>1952</v>
      </c>
      <c r="B42" s="51">
        <v>9.1353000753724961E-2</v>
      </c>
      <c r="C42" s="51">
        <v>8.9894916528548072E-2</v>
      </c>
      <c r="D42" s="51"/>
      <c r="E42" s="51"/>
      <c r="F42" s="51"/>
      <c r="G42" s="51"/>
      <c r="H42" s="51">
        <v>1</v>
      </c>
      <c r="I42" s="51"/>
      <c r="J42" s="51"/>
      <c r="K42" s="30">
        <v>2.0810393886552175E-2</v>
      </c>
      <c r="L42" s="30"/>
      <c r="M42" s="30"/>
      <c r="N42" s="30"/>
      <c r="P42" s="30">
        <v>0.30447102318835939</v>
      </c>
      <c r="T42" s="30">
        <v>0.28659705033018046</v>
      </c>
      <c r="Z42" s="30">
        <v>2.6615231880104014E-2</v>
      </c>
    </row>
    <row r="43" spans="1:26">
      <c r="A43" s="4">
        <v>1953</v>
      </c>
      <c r="B43" s="51">
        <v>8.6002569217767375E-2</v>
      </c>
      <c r="C43" s="51">
        <v>8.4595683692461648E-2</v>
      </c>
      <c r="D43" s="51"/>
      <c r="E43" s="51"/>
      <c r="F43" s="51">
        <v>9.7295408755261617E-2</v>
      </c>
      <c r="G43" s="51">
        <f t="shared" ref="G43:G44" si="3">F43</f>
        <v>9.7295408755261617E-2</v>
      </c>
      <c r="H43" s="51">
        <v>1</v>
      </c>
      <c r="I43" s="51">
        <f t="shared" ref="I43:I44" si="4">G43*H43^(1/1.5)</f>
        <v>9.7295408755261617E-2</v>
      </c>
      <c r="J43" s="51">
        <f t="shared" ref="J43:J44" si="5">I43*$B43/$C43</f>
        <v>9.8913499611458316E-2</v>
      </c>
      <c r="K43" s="30">
        <v>2.0514713265023066E-2</v>
      </c>
      <c r="L43" s="30"/>
      <c r="M43" s="30"/>
      <c r="N43" s="30"/>
      <c r="P43" s="30">
        <v>0.31090067197705495</v>
      </c>
      <c r="T43" s="30">
        <v>0.27414517652445869</v>
      </c>
      <c r="Z43" s="30">
        <v>2.5578857428869554E-2</v>
      </c>
    </row>
    <row r="44" spans="1:26">
      <c r="A44" s="4">
        <v>1954</v>
      </c>
      <c r="B44" s="51">
        <v>8.8579197233935286E-2</v>
      </c>
      <c r="C44" s="51">
        <v>8.7113908847759644E-2</v>
      </c>
      <c r="D44" s="51"/>
      <c r="E44" s="51"/>
      <c r="F44" s="51">
        <v>9.5974404565718027E-2</v>
      </c>
      <c r="G44" s="51">
        <f t="shared" si="3"/>
        <v>9.5974404565718027E-2</v>
      </c>
      <c r="H44" s="51">
        <v>1</v>
      </c>
      <c r="I44" s="51">
        <f t="shared" si="4"/>
        <v>9.5974404565718027E-2</v>
      </c>
      <c r="J44" s="51">
        <f t="shared" si="5"/>
        <v>9.7588729789328824E-2</v>
      </c>
      <c r="K44" s="30">
        <v>2.0256773733065316E-2</v>
      </c>
      <c r="L44" s="30"/>
      <c r="M44" s="30"/>
      <c r="N44" s="30"/>
      <c r="P44" s="30">
        <v>0.30701437572106216</v>
      </c>
      <c r="T44" s="30">
        <v>0.2803465748480945</v>
      </c>
      <c r="Z44" s="30">
        <v>2.5772075567674142E-2</v>
      </c>
    </row>
    <row r="45" spans="1:26">
      <c r="A45" s="4">
        <v>1955</v>
      </c>
      <c r="B45" s="51">
        <v>9.2685637648697916E-2</v>
      </c>
      <c r="C45" s="51">
        <v>9.1128496563761346E-2</v>
      </c>
      <c r="D45" s="51"/>
      <c r="E45" s="51"/>
      <c r="F45" s="51"/>
      <c r="G45" s="51"/>
      <c r="H45" s="51">
        <v>1</v>
      </c>
      <c r="I45" s="51"/>
      <c r="J45" s="51"/>
      <c r="K45" s="30">
        <v>1.8663794829150693E-2</v>
      </c>
      <c r="L45" s="30"/>
      <c r="M45" s="30"/>
      <c r="N45" s="30"/>
      <c r="P45" s="30">
        <v>0.30362805040333951</v>
      </c>
      <c r="T45" s="30">
        <v>0.28290998052762106</v>
      </c>
      <c r="Z45" s="30">
        <v>2.8307573813937774E-2</v>
      </c>
    </row>
    <row r="46" spans="1:26">
      <c r="A46" s="4">
        <v>1956</v>
      </c>
      <c r="B46" s="51">
        <v>9.3872967731250298E-2</v>
      </c>
      <c r="C46" s="51">
        <v>9.2242512984426511E-2</v>
      </c>
      <c r="D46" s="51"/>
      <c r="E46" s="51"/>
      <c r="F46" s="51">
        <v>0.10481505985971812</v>
      </c>
      <c r="G46" s="51">
        <f>F46</f>
        <v>0.10481505985971812</v>
      </c>
      <c r="H46" s="51">
        <v>1</v>
      </c>
      <c r="I46" s="51">
        <f>G46*H46^(1/1.5)</f>
        <v>0.10481505985971812</v>
      </c>
      <c r="J46" s="51">
        <f>I46*$B46/$C46</f>
        <v>0.10666774368583797</v>
      </c>
      <c r="K46" s="30">
        <v>1.8401196639887516E-2</v>
      </c>
      <c r="L46" s="30"/>
      <c r="M46" s="30"/>
      <c r="N46" s="30"/>
      <c r="P46" s="30">
        <v>0.3003401463481602</v>
      </c>
      <c r="T46" s="30">
        <v>0.28619914623727005</v>
      </c>
      <c r="Z46" s="30">
        <v>2.8171050890037155E-2</v>
      </c>
    </row>
    <row r="47" spans="1:26">
      <c r="A47" s="4">
        <v>1957</v>
      </c>
      <c r="B47" s="51">
        <v>9.1422795427498843E-2</v>
      </c>
      <c r="C47" s="51">
        <v>8.9804316277915727E-2</v>
      </c>
      <c r="D47" s="51"/>
      <c r="E47" s="51"/>
      <c r="F47" s="51"/>
      <c r="G47" s="51"/>
      <c r="H47" s="51">
        <v>1</v>
      </c>
      <c r="I47" s="51"/>
      <c r="J47" s="51"/>
      <c r="K47" s="30">
        <v>1.8900918770087129E-2</v>
      </c>
      <c r="L47" s="30"/>
      <c r="M47" s="30"/>
      <c r="N47" s="30"/>
      <c r="P47" s="30">
        <v>0.29617391006101568</v>
      </c>
      <c r="T47" s="30">
        <v>0.28219722514259915</v>
      </c>
      <c r="Z47" s="30">
        <v>2.6741956532380286E-2</v>
      </c>
    </row>
    <row r="48" spans="1:26">
      <c r="A48" s="4">
        <v>1958</v>
      </c>
      <c r="B48" s="51">
        <v>8.9231040543739926E-2</v>
      </c>
      <c r="C48" s="51">
        <v>8.7536292875535271E-2</v>
      </c>
      <c r="D48" s="51"/>
      <c r="E48" s="51"/>
      <c r="F48" s="51">
        <v>0.10061383206122056</v>
      </c>
      <c r="G48" s="51">
        <f>F48</f>
        <v>0.10061383206122056</v>
      </c>
      <c r="H48" s="51">
        <v>1</v>
      </c>
      <c r="I48" s="51">
        <f>G48*H48^(1/1.5)</f>
        <v>0.10061383206122056</v>
      </c>
      <c r="J48" s="51">
        <f>I48*$B48/$C48</f>
        <v>0.1025617676165603</v>
      </c>
      <c r="K48" s="30">
        <v>1.8831269905806844E-2</v>
      </c>
      <c r="L48" s="30"/>
      <c r="M48" s="30"/>
      <c r="N48" s="30"/>
      <c r="P48" s="30">
        <v>0.2972216703058862</v>
      </c>
      <c r="T48" s="30">
        <v>0.27781306530818589</v>
      </c>
      <c r="Z48" s="30">
        <v>2.6080993138270888E-2</v>
      </c>
    </row>
    <row r="49" spans="1:27">
      <c r="A49" s="4">
        <v>1959</v>
      </c>
      <c r="B49" s="51">
        <v>9.1395587343885559E-2</v>
      </c>
      <c r="C49" s="51">
        <v>8.9587840389922388E-2</v>
      </c>
      <c r="D49" s="51"/>
      <c r="E49" s="51"/>
      <c r="F49" s="51"/>
      <c r="G49" s="51"/>
      <c r="H49" s="51">
        <v>1</v>
      </c>
      <c r="I49" s="51"/>
      <c r="J49" s="51"/>
      <c r="K49" s="30">
        <v>1.774517798792305E-2</v>
      </c>
      <c r="L49" s="30"/>
      <c r="M49" s="30"/>
      <c r="N49" s="30"/>
      <c r="P49" s="30">
        <v>0.29055298318832445</v>
      </c>
      <c r="T49" s="30">
        <v>0.28371510029452529</v>
      </c>
      <c r="Z49" s="30">
        <v>2.6579798148828271E-2</v>
      </c>
    </row>
    <row r="50" spans="1:27">
      <c r="A50" s="4">
        <v>1960</v>
      </c>
      <c r="B50" s="51">
        <v>9.4694823736877209E-2</v>
      </c>
      <c r="C50" s="51">
        <v>9.2904696643364454E-2</v>
      </c>
      <c r="D50" s="51"/>
      <c r="E50" s="51"/>
      <c r="F50" s="51">
        <v>0.10528605503623409</v>
      </c>
      <c r="G50" s="51">
        <f>F50</f>
        <v>0.10528605503623409</v>
      </c>
      <c r="H50" s="51">
        <v>1</v>
      </c>
      <c r="I50" s="51">
        <f>G50*H50^(1/1.5)</f>
        <v>0.10528605503623409</v>
      </c>
      <c r="J50" s="51">
        <f>I50*$B50/$C50</f>
        <v>0.1073147513938891</v>
      </c>
      <c r="K50" s="30">
        <v>1.7427059477179582E-2</v>
      </c>
      <c r="L50" s="30"/>
      <c r="M50" s="30"/>
      <c r="N50" s="30"/>
      <c r="P50" s="30">
        <v>0.28811587956204787</v>
      </c>
      <c r="T50" s="30">
        <v>0.28311391681411591</v>
      </c>
      <c r="Z50" s="30">
        <v>3.0414093913391917E-2</v>
      </c>
    </row>
    <row r="51" spans="1:27">
      <c r="A51" s="4">
        <v>1961</v>
      </c>
      <c r="B51" s="51">
        <v>9.6656750650301423E-2</v>
      </c>
      <c r="C51" s="51">
        <v>9.4845849812001476E-2</v>
      </c>
      <c r="D51" s="51"/>
      <c r="E51" s="51"/>
      <c r="F51" s="51"/>
      <c r="G51" s="51"/>
      <c r="H51" s="51">
        <v>1</v>
      </c>
      <c r="I51" s="51"/>
      <c r="J51" s="51"/>
      <c r="K51" s="30">
        <v>1.66942102197404E-2</v>
      </c>
      <c r="L51" s="30"/>
      <c r="M51" s="30"/>
      <c r="N51" s="30"/>
      <c r="P51" s="30">
        <v>0.28637622708166366</v>
      </c>
      <c r="T51" s="30">
        <v>0.28454781609791224</v>
      </c>
      <c r="Z51" s="30">
        <v>3.204328546670996E-2</v>
      </c>
    </row>
    <row r="52" spans="1:27">
      <c r="A52" s="4">
        <v>1962</v>
      </c>
      <c r="B52" s="51">
        <v>9.4888680143141085E-2</v>
      </c>
      <c r="C52" s="51">
        <v>9.3519903719425201E-2</v>
      </c>
      <c r="D52" s="51"/>
      <c r="E52" s="51">
        <f>'DataFig2-extra'!AK3</f>
        <v>9.6737062036915414E-2</v>
      </c>
      <c r="F52" s="51">
        <v>0.10357642744109671</v>
      </c>
      <c r="G52" s="51">
        <f>F52</f>
        <v>0.10357642744109671</v>
      </c>
      <c r="H52" s="51">
        <v>1</v>
      </c>
      <c r="I52" s="51">
        <f>G52*H52^(1/1.5)</f>
        <v>0.10357642744109671</v>
      </c>
      <c r="J52" s="51">
        <f>I52*$B52/$C52</f>
        <v>0.10509239320127793</v>
      </c>
      <c r="K52" s="30">
        <v>1.6143719101168422E-2</v>
      </c>
      <c r="L52" s="30"/>
      <c r="M52" s="30">
        <f>'DataFig2-extra'!BD3</f>
        <v>9.4888680143141085E-2</v>
      </c>
      <c r="N52" s="30">
        <f>'DataFig2-extra'!BE3</f>
        <v>9.1165759493414961E-2</v>
      </c>
      <c r="P52" s="30">
        <v>0.28151575452295152</v>
      </c>
      <c r="T52" s="30">
        <v>0.28419809928399642</v>
      </c>
      <c r="Z52" s="30">
        <v>3.0265506304015574E-2</v>
      </c>
      <c r="AA52" s="30">
        <v>3.0174363404512409E-2</v>
      </c>
    </row>
    <row r="53" spans="1:27">
      <c r="A53" s="4">
        <v>1963</v>
      </c>
      <c r="B53" s="51">
        <v>9.3034964580333099E-2</v>
      </c>
      <c r="C53" s="51">
        <v>9.0801019221544266E-2</v>
      </c>
      <c r="D53" s="51"/>
      <c r="E53" s="51">
        <f>'DataFig2-extra'!AK4</f>
        <v>9.4928454782934088E-2</v>
      </c>
      <c r="F53" s="51"/>
      <c r="G53" s="51"/>
      <c r="H53" s="51">
        <v>1</v>
      </c>
      <c r="I53" s="51"/>
      <c r="J53" s="51"/>
      <c r="K53" s="30">
        <v>1.514188909646255E-2</v>
      </c>
      <c r="L53" s="30"/>
      <c r="M53" s="30">
        <f>'DataFig2-extra'!BD4</f>
        <v>9.3034964580333099E-2</v>
      </c>
      <c r="N53" s="30">
        <f>'DataFig2-extra'!BE4</f>
        <v>9.0418343895129746E-2</v>
      </c>
      <c r="P53" s="30">
        <v>0.28393398082191856</v>
      </c>
      <c r="T53" s="30">
        <v>0.27920077654752073</v>
      </c>
      <c r="Z53" s="30">
        <v>3.0342259067630262E-2</v>
      </c>
      <c r="AA53" s="30">
        <v>2.9893318191170689E-2</v>
      </c>
    </row>
    <row r="54" spans="1:27">
      <c r="A54" s="4">
        <v>1964</v>
      </c>
      <c r="B54" s="51">
        <v>9.1182190791104095E-2</v>
      </c>
      <c r="C54" s="51">
        <v>8.808213472366333E-2</v>
      </c>
      <c r="D54" s="51"/>
      <c r="E54" s="51">
        <f>'DataFig2-extra'!AK5</f>
        <v>9.3122658673362502E-2</v>
      </c>
      <c r="F54" s="51"/>
      <c r="G54" s="51"/>
      <c r="H54" s="51">
        <v>1</v>
      </c>
      <c r="I54" s="51"/>
      <c r="J54" s="51"/>
      <c r="K54" s="30">
        <v>1.4126026153783359E-2</v>
      </c>
      <c r="L54" s="30"/>
      <c r="M54" s="30">
        <f>'DataFig2-extra'!BD5</f>
        <v>9.1182190791104095E-2</v>
      </c>
      <c r="N54" s="30">
        <f>'DataFig2-extra'!BE5</f>
        <v>8.8678606736155394E-2</v>
      </c>
      <c r="P54" s="30">
        <v>0.28635097854964087</v>
      </c>
      <c r="T54" s="30">
        <v>0.27420599268303464</v>
      </c>
      <c r="Z54" s="30">
        <v>3.0418972837277208E-2</v>
      </c>
      <c r="AA54" s="30">
        <v>2.9612272977828979E-2</v>
      </c>
    </row>
    <row r="55" spans="1:27">
      <c r="A55" s="4">
        <v>1965</v>
      </c>
      <c r="B55" s="51">
        <v>9.2566441286797793E-2</v>
      </c>
      <c r="C55" s="51">
        <v>9.0170424431562396E-2</v>
      </c>
      <c r="D55" s="51"/>
      <c r="E55" s="51">
        <f>'DataFig2-extra'!AK6</f>
        <v>9.478243720033612E-2</v>
      </c>
      <c r="F55" s="51">
        <v>0.10849859176595977</v>
      </c>
      <c r="G55" s="51">
        <f>F55</f>
        <v>0.10849859176595977</v>
      </c>
      <c r="H55" s="51">
        <v>1</v>
      </c>
      <c r="I55" s="51">
        <f>G55*H55^(1/1.5)</f>
        <v>0.10849859176595977</v>
      </c>
      <c r="J55" s="51">
        <f>I55*$B55/$C55</f>
        <v>0.11138162637824391</v>
      </c>
      <c r="K55" s="30">
        <v>1.4725577475352565E-2</v>
      </c>
      <c r="L55" s="30"/>
      <c r="M55" s="30">
        <f>'DataFig2-extra'!BD6</f>
        <v>9.2566441286797793E-2</v>
      </c>
      <c r="N55" s="30">
        <f>'DataFig2-extra'!BE6</f>
        <v>8.9872605903026884E-2</v>
      </c>
      <c r="P55" s="30">
        <v>0.29127406678405909</v>
      </c>
      <c r="T55" s="30">
        <v>0.27319489285188081</v>
      </c>
      <c r="Z55" s="30">
        <v>3.0499468243813169E-2</v>
      </c>
      <c r="AA55" s="30">
        <v>2.9911327175796032E-2</v>
      </c>
    </row>
    <row r="56" spans="1:27">
      <c r="A56" s="4">
        <v>1966</v>
      </c>
      <c r="B56" s="51">
        <v>9.395070795345134E-2</v>
      </c>
      <c r="C56" s="51">
        <v>9.2258714139461503E-2</v>
      </c>
      <c r="D56" s="51"/>
      <c r="E56" s="51">
        <f>'DataFig2-extra'!AK7</f>
        <v>9.7065968232419989E-2</v>
      </c>
      <c r="F56" s="51"/>
      <c r="G56" s="51"/>
      <c r="H56" s="51">
        <v>1</v>
      </c>
      <c r="I56" s="51"/>
      <c r="J56" s="51"/>
      <c r="K56" s="30">
        <v>1.5318954775954225E-2</v>
      </c>
      <c r="L56" s="30"/>
      <c r="M56" s="30">
        <f>'DataFig2-extra'!BD7</f>
        <v>9.395070795345134E-2</v>
      </c>
      <c r="N56" s="30">
        <f>'DataFig2-extra'!BE7</f>
        <v>9.0925293879648691E-2</v>
      </c>
      <c r="P56" s="30">
        <v>0.2961972125305119</v>
      </c>
      <c r="T56" s="30">
        <v>0.27218378120895248</v>
      </c>
      <c r="Z56" s="30">
        <v>3.0579964590704931E-2</v>
      </c>
      <c r="AA56" s="30">
        <v>3.0210381373763088E-2</v>
      </c>
    </row>
    <row r="57" spans="1:27">
      <c r="A57" s="4">
        <v>1967</v>
      </c>
      <c r="B57" s="51">
        <v>9.1304133204740665E-2</v>
      </c>
      <c r="C57" s="51">
        <v>8.9262021705508218E-2</v>
      </c>
      <c r="D57" s="51"/>
      <c r="E57" s="51">
        <f>'DataFig2-extra'!AK8</f>
        <v>9.4547909065441638E-2</v>
      </c>
      <c r="F57" s="51"/>
      <c r="G57" s="51"/>
      <c r="H57" s="51">
        <v>1</v>
      </c>
      <c r="I57" s="51"/>
      <c r="J57" s="51"/>
      <c r="K57" s="30">
        <v>1.5504551151859544E-2</v>
      </c>
      <c r="L57" s="30"/>
      <c r="M57" s="30">
        <f>'DataFig2-extra'!BD8</f>
        <v>9.1304133204740665E-2</v>
      </c>
      <c r="N57" s="30">
        <f>'DataFig2-extra'!BE8</f>
        <v>8.7963664602314223E-2</v>
      </c>
      <c r="P57" s="30">
        <v>0.3011767646791309</v>
      </c>
      <c r="T57" s="30">
        <v>0.27081154575471972</v>
      </c>
      <c r="Z57" s="30">
        <v>2.920317054642025E-2</v>
      </c>
      <c r="AA57" s="30">
        <v>2.8762958478182551E-2</v>
      </c>
    </row>
    <row r="58" spans="1:27">
      <c r="A58" s="4">
        <v>1968</v>
      </c>
      <c r="B58" s="51">
        <v>9.3707277060562977E-2</v>
      </c>
      <c r="C58" s="51">
        <v>9.1178539674729095E-2</v>
      </c>
      <c r="D58" s="51"/>
      <c r="E58" s="51">
        <f>'DataFig2-extra'!AK9</f>
        <v>9.6783168648572823E-2</v>
      </c>
      <c r="F58" s="51"/>
      <c r="G58" s="51"/>
      <c r="H58" s="51">
        <v>1</v>
      </c>
      <c r="I58" s="51"/>
      <c r="J58" s="51"/>
      <c r="K58" s="30">
        <v>1.5217548489139358E-2</v>
      </c>
      <c r="L58" s="30"/>
      <c r="M58" s="30">
        <f>'DataFig2-extra'!BD9</f>
        <v>9.3707277060562977E-2</v>
      </c>
      <c r="N58" s="30">
        <f>'DataFig2-extra'!BE9</f>
        <v>8.9780863320156334E-2</v>
      </c>
      <c r="P58" s="30">
        <v>0.3016985386472143</v>
      </c>
      <c r="T58" s="30">
        <v>0.27328339153908354</v>
      </c>
      <c r="Z58" s="30">
        <v>3.0480433211304354E-2</v>
      </c>
      <c r="AA58" s="30">
        <v>2.9820345691405233E-2</v>
      </c>
    </row>
    <row r="59" spans="1:27">
      <c r="A59" s="4">
        <v>1969</v>
      </c>
      <c r="B59" s="51">
        <v>9.2431194431420796E-2</v>
      </c>
      <c r="C59" s="51">
        <v>8.9987137238495066E-2</v>
      </c>
      <c r="D59" s="51"/>
      <c r="E59" s="51">
        <f>'DataFig2-extra'!AK10</f>
        <v>9.5626282000493806E-2</v>
      </c>
      <c r="F59" s="51">
        <v>9.8668320471162738E-2</v>
      </c>
      <c r="G59" s="51">
        <f>F59</f>
        <v>9.8668320471162738E-2</v>
      </c>
      <c r="H59" s="51">
        <v>1</v>
      </c>
      <c r="I59" s="51">
        <f>G59*H59^(1/1.5)</f>
        <v>9.8668320471162738E-2</v>
      </c>
      <c r="J59" s="51">
        <f>I59*$B59/$C59</f>
        <v>0.10134815923214387</v>
      </c>
      <c r="K59" s="30">
        <v>1.6055186220292342E-2</v>
      </c>
      <c r="L59" s="30"/>
      <c r="M59" s="30">
        <f>'DataFig2-extra'!BD10</f>
        <v>9.2431194431420796E-2</v>
      </c>
      <c r="N59" s="30">
        <f>'DataFig2-extra'!BE10</f>
        <v>8.7994123440050934E-2</v>
      </c>
      <c r="P59" s="30">
        <v>0.31072551081695055</v>
      </c>
      <c r="T59" s="30">
        <v>0.26772790769085281</v>
      </c>
      <c r="Z59" s="30">
        <v>3.0629949517545767E-2</v>
      </c>
      <c r="AA59" s="30">
        <v>2.9856597160687667E-2</v>
      </c>
    </row>
    <row r="60" spans="1:27">
      <c r="A60" s="4">
        <v>1970</v>
      </c>
      <c r="B60" s="51">
        <v>8.8930595701989718E-2</v>
      </c>
      <c r="C60" s="51">
        <v>8.6781840975163504E-2</v>
      </c>
      <c r="D60" s="51"/>
      <c r="E60" s="51">
        <f>'DataFig2-extra'!AK11</f>
        <v>9.2518334509870917E-2</v>
      </c>
      <c r="F60" s="51"/>
      <c r="G60" s="51"/>
      <c r="H60" s="51">
        <v>1</v>
      </c>
      <c r="I60" s="51"/>
      <c r="J60" s="51"/>
      <c r="K60" s="30">
        <v>1.7290392832883826E-2</v>
      </c>
      <c r="L60" s="30"/>
      <c r="M60" s="30">
        <f>'DataFig2-extra'!BD11</f>
        <v>8.8930595701989718E-2</v>
      </c>
      <c r="N60" s="30">
        <f>'DataFig2-extra'!BE11</f>
        <v>8.3667401595393057E-2</v>
      </c>
      <c r="P60" s="30">
        <v>0.30844711634872002</v>
      </c>
      <c r="T60" s="30">
        <v>0.2637599116623337</v>
      </c>
      <c r="Z60" s="30">
        <v>2.9003106502017151E-2</v>
      </c>
      <c r="AA60" s="30">
        <v>2.8373958331940223E-2</v>
      </c>
    </row>
    <row r="61" spans="1:27">
      <c r="A61" s="4">
        <v>1971</v>
      </c>
      <c r="B61" s="51">
        <v>8.5676859808814759E-2</v>
      </c>
      <c r="C61" s="51">
        <v>8.3628616346686613E-2</v>
      </c>
      <c r="D61" s="51"/>
      <c r="E61" s="51">
        <f>'DataFig2-extra'!AK12</f>
        <v>8.9618377166316432E-2</v>
      </c>
      <c r="F61" s="51"/>
      <c r="G61" s="51"/>
      <c r="H61" s="51">
        <v>1</v>
      </c>
      <c r="I61" s="51"/>
      <c r="J61" s="51"/>
      <c r="K61" s="30">
        <v>1.6957339473029329E-2</v>
      </c>
      <c r="L61" s="30"/>
      <c r="M61" s="30">
        <f>'DataFig2-extra'!BD12</f>
        <v>8.5676859808814759E-2</v>
      </c>
      <c r="N61" s="30">
        <f>'DataFig2-extra'!BE12</f>
        <v>8.0970943624314604E-2</v>
      </c>
      <c r="P61" s="30">
        <v>0.31317006009270376</v>
      </c>
      <c r="T61" s="30">
        <v>0.25854801030589958</v>
      </c>
      <c r="Z61" s="30">
        <v>2.7485736647123667E-2</v>
      </c>
      <c r="AA61" s="30">
        <v>2.6874000619500293E-2</v>
      </c>
    </row>
    <row r="62" spans="1:27">
      <c r="A62" s="4">
        <v>1972</v>
      </c>
      <c r="B62" s="51">
        <v>8.084544438604585E-2</v>
      </c>
      <c r="C62" s="51">
        <v>7.9661918583951788E-2</v>
      </c>
      <c r="D62" s="51"/>
      <c r="E62" s="51">
        <f>'DataFig2-extra'!AK13</f>
        <v>8.4761970608846757E-2</v>
      </c>
      <c r="F62" s="51">
        <v>9.8907390814520366E-2</v>
      </c>
      <c r="G62" s="51">
        <f>F62</f>
        <v>9.8907390814520366E-2</v>
      </c>
      <c r="H62" s="51">
        <v>1</v>
      </c>
      <c r="I62" s="51">
        <f>G62*H62^(1/1.5)</f>
        <v>9.8907390814520366E-2</v>
      </c>
      <c r="J62" s="51">
        <f>I62*$B62/$C62</f>
        <v>0.10037684386219488</v>
      </c>
      <c r="K62" s="30">
        <v>1.5873551100465295E-2</v>
      </c>
      <c r="L62" s="30"/>
      <c r="M62" s="30">
        <f>'DataFig2-extra'!BD13</f>
        <v>8.084544438604585E-2</v>
      </c>
      <c r="N62" s="30">
        <f>'DataFig2-extra'!BE13</f>
        <v>7.6530380389316366E-2</v>
      </c>
      <c r="P62" s="30">
        <v>0.31237315667005083</v>
      </c>
      <c r="T62" s="30">
        <v>0.25188646215844612</v>
      </c>
      <c r="V62" s="30">
        <f t="shared" ref="V62:V97" si="6">T62*$E62/$B62</f>
        <v>0.26408900420276171</v>
      </c>
      <c r="Z62" s="30">
        <v>2.5847302286836484E-2</v>
      </c>
      <c r="AA62" s="30">
        <v>2.5338658700547967E-2</v>
      </c>
    </row>
    <row r="63" spans="1:27">
      <c r="A63" s="4">
        <v>1973</v>
      </c>
      <c r="B63" s="51">
        <v>7.5577635702186147E-2</v>
      </c>
      <c r="C63" s="51">
        <v>7.4156721533199757E-2</v>
      </c>
      <c r="D63" s="51"/>
      <c r="E63" s="51">
        <f>'DataFig2-extra'!AK14</f>
        <v>8.0280140063284988E-2</v>
      </c>
      <c r="F63" s="51"/>
      <c r="G63" s="51"/>
      <c r="H63" s="51">
        <v>1</v>
      </c>
      <c r="I63" s="51"/>
      <c r="J63" s="51"/>
      <c r="K63" s="30">
        <v>1.7233927283814541E-2</v>
      </c>
      <c r="L63" s="30"/>
      <c r="M63" s="30">
        <f>'DataFig2-extra'!BD14</f>
        <v>7.5577635702186147E-2</v>
      </c>
      <c r="N63" s="30">
        <f>'DataFig2-extra'!BE14</f>
        <v>7.0792711697130542E-2</v>
      </c>
      <c r="P63" s="30">
        <v>0.31833898081590151</v>
      </c>
      <c r="T63" s="30">
        <v>0.24280911295655541</v>
      </c>
      <c r="V63" s="30">
        <f t="shared" si="6"/>
        <v>0.25791690115321259</v>
      </c>
      <c r="Z63" s="30">
        <v>2.3118774297844088E-2</v>
      </c>
      <c r="AA63" s="30">
        <v>2.279928690074939E-2</v>
      </c>
    </row>
    <row r="64" spans="1:27">
      <c r="A64" s="4">
        <v>1974</v>
      </c>
      <c r="B64" s="51">
        <v>7.3336177734419458E-2</v>
      </c>
      <c r="C64" s="51">
        <v>7.1216558441733455E-2</v>
      </c>
      <c r="D64" s="51"/>
      <c r="E64" s="51">
        <f>'DataFig2-extra'!AK15</f>
        <v>7.9973733032295075E-2</v>
      </c>
      <c r="F64" s="51"/>
      <c r="G64" s="51"/>
      <c r="H64" s="51">
        <v>1</v>
      </c>
      <c r="I64" s="51"/>
      <c r="J64" s="51"/>
      <c r="K64" s="30">
        <v>1.8457325625584543E-2</v>
      </c>
      <c r="L64" s="30"/>
      <c r="M64" s="30">
        <f>'DataFig2-extra'!BD15</f>
        <v>7.3336177734419458E-2</v>
      </c>
      <c r="N64" s="30">
        <f>'DataFig2-extra'!BE15</f>
        <v>6.8026001764132607E-2</v>
      </c>
      <c r="P64" s="30">
        <v>0.3235656553187598</v>
      </c>
      <c r="T64" s="30">
        <v>0.2392506565796812</v>
      </c>
      <c r="V64" s="30">
        <f t="shared" si="6"/>
        <v>0.26090490025804181</v>
      </c>
      <c r="Z64" s="30">
        <v>2.1884441208107643E-2</v>
      </c>
      <c r="AA64" s="30">
        <v>2.1552477940616651E-2</v>
      </c>
    </row>
    <row r="65" spans="1:27">
      <c r="A65" s="4">
        <v>1975</v>
      </c>
      <c r="B65" s="51">
        <v>7.029199271493615E-2</v>
      </c>
      <c r="C65" s="51">
        <v>6.8062289934658807E-2</v>
      </c>
      <c r="D65" s="51"/>
      <c r="E65" s="51">
        <f>'DataFig2-extra'!AK16</f>
        <v>7.7798921698533502E-2</v>
      </c>
      <c r="F65" s="51"/>
      <c r="G65" s="51"/>
      <c r="H65" s="51">
        <v>1</v>
      </c>
      <c r="I65" s="51"/>
      <c r="J65" s="51"/>
      <c r="K65" s="30">
        <v>1.7434980901436244E-2</v>
      </c>
      <c r="L65" s="30"/>
      <c r="M65" s="30">
        <f>'DataFig2-extra'!BD16</f>
        <v>7.029199271493615E-2</v>
      </c>
      <c r="N65" s="30">
        <f>'DataFig2-extra'!BE16</f>
        <v>6.5246306356017233E-2</v>
      </c>
      <c r="P65" s="30">
        <v>0.32708330765519544</v>
      </c>
      <c r="T65" s="30">
        <v>0.23430756269589173</v>
      </c>
      <c r="V65" s="30">
        <f t="shared" si="6"/>
        <v>0.25933075759393726</v>
      </c>
      <c r="Z65" s="30">
        <v>2.1184722571873246E-2</v>
      </c>
      <c r="AA65" s="30">
        <v>2.0707342535182256E-2</v>
      </c>
    </row>
    <row r="66" spans="1:27">
      <c r="A66" s="4">
        <v>1976</v>
      </c>
      <c r="B66" s="51">
        <v>6.7906181208336691E-2</v>
      </c>
      <c r="C66" s="51">
        <v>6.5538259069448657E-2</v>
      </c>
      <c r="D66" s="51"/>
      <c r="E66" s="51">
        <f>'DataFig2-extra'!AK17</f>
        <v>7.5553361997886814E-2</v>
      </c>
      <c r="F66" s="51">
        <v>7.4539776153462203E-2</v>
      </c>
      <c r="G66" s="51">
        <f>F66</f>
        <v>7.4539776153462203E-2</v>
      </c>
      <c r="H66" s="51">
        <v>1</v>
      </c>
      <c r="I66" s="51">
        <f>G66*H66^(1/1.5)</f>
        <v>7.4539776153462203E-2</v>
      </c>
      <c r="J66" s="51">
        <f>I66*$B66/$C66</f>
        <v>7.7232926516130604E-2</v>
      </c>
      <c r="K66" s="30">
        <v>1.6114062714069718E-2</v>
      </c>
      <c r="L66" s="30"/>
      <c r="M66" s="30">
        <f>'DataFig2-extra'!BD17</f>
        <v>6.7906181208336691E-2</v>
      </c>
      <c r="N66" s="30">
        <f>'DataFig2-extra'!BE17</f>
        <v>6.3576554331006882E-2</v>
      </c>
      <c r="P66" s="30">
        <v>0.33411299898606284</v>
      </c>
      <c r="T66" s="30">
        <v>0.22842707604761464</v>
      </c>
      <c r="V66" s="30">
        <f t="shared" si="6"/>
        <v>0.25415114293933333</v>
      </c>
      <c r="Z66" s="30">
        <v>2.0679249915473732E-2</v>
      </c>
      <c r="AA66" s="30">
        <v>2.0268248800169524E-2</v>
      </c>
    </row>
    <row r="67" spans="1:27">
      <c r="A67" s="4">
        <v>1977</v>
      </c>
      <c r="B67" s="51">
        <v>6.7385203042131539E-2</v>
      </c>
      <c r="C67" s="51">
        <v>6.5024849454642819E-2</v>
      </c>
      <c r="D67" s="51"/>
      <c r="E67" s="51">
        <f>'DataFig2-extra'!AK18</f>
        <v>7.5466440941894808E-2</v>
      </c>
      <c r="F67" s="51"/>
      <c r="G67" s="51"/>
      <c r="H67" s="51">
        <v>1</v>
      </c>
      <c r="I67" s="51"/>
      <c r="J67" s="51"/>
      <c r="K67" s="30">
        <v>1.5705513739359567E-2</v>
      </c>
      <c r="L67" s="30"/>
      <c r="M67" s="30">
        <f>'DataFig2-extra'!BD18</f>
        <v>6.7385203042131539E-2</v>
      </c>
      <c r="N67" s="30">
        <f>'DataFig2-extra'!BE18</f>
        <v>6.355931181932517E-2</v>
      </c>
      <c r="P67" s="30">
        <v>0.33702754991307249</v>
      </c>
      <c r="T67" s="30">
        <v>0.22693378777677145</v>
      </c>
      <c r="V67" s="30">
        <f t="shared" si="6"/>
        <v>0.25414904934349641</v>
      </c>
      <c r="Z67" s="30">
        <v>2.041441659350016E-2</v>
      </c>
      <c r="AA67" s="30">
        <v>1.9933394257905857E-2</v>
      </c>
    </row>
    <row r="68" spans="1:27">
      <c r="A68" s="4">
        <v>1978</v>
      </c>
      <c r="B68" s="51">
        <v>6.7928124625534506E-2</v>
      </c>
      <c r="C68" s="51">
        <v>6.543456494313514E-2</v>
      </c>
      <c r="D68" s="51"/>
      <c r="E68" s="51">
        <f>'DataFig2-extra'!AK19</f>
        <v>7.6896426748729318E-2</v>
      </c>
      <c r="F68" s="51"/>
      <c r="G68" s="51"/>
      <c r="H68" s="51">
        <v>1</v>
      </c>
      <c r="I68" s="51"/>
      <c r="J68" s="51"/>
      <c r="K68" s="30">
        <v>1.6401334400054184E-2</v>
      </c>
      <c r="L68" s="30"/>
      <c r="M68" s="30">
        <f>'DataFig2-extra'!BD19</f>
        <v>6.7928124625534506E-2</v>
      </c>
      <c r="N68" s="30">
        <f>'DataFig2-extra'!BE19</f>
        <v>6.3601612732937976E-2</v>
      </c>
      <c r="P68" s="30">
        <v>0.34332797708021645</v>
      </c>
      <c r="T68" s="30">
        <v>0.2252191555724832</v>
      </c>
      <c r="V68" s="30">
        <f t="shared" si="6"/>
        <v>0.25495401785875305</v>
      </c>
      <c r="Z68" s="30">
        <v>2.0974241420926659E-2</v>
      </c>
      <c r="AA68" s="30">
        <v>2.042510712263057E-2</v>
      </c>
    </row>
    <row r="69" spans="1:27">
      <c r="A69" s="4">
        <v>1979</v>
      </c>
      <c r="B69" s="51">
        <v>7.3237957138821447E-2</v>
      </c>
      <c r="C69" s="51">
        <v>7.039006799459456E-2</v>
      </c>
      <c r="D69" s="51"/>
      <c r="E69" s="51">
        <f>'DataFig2-extra'!AK20</f>
        <v>8.3084332482045012E-2</v>
      </c>
      <c r="F69" s="51"/>
      <c r="G69" s="51"/>
      <c r="H69" s="51">
        <v>1</v>
      </c>
      <c r="I69" s="51"/>
      <c r="J69" s="51"/>
      <c r="K69" s="30">
        <v>1.6924533684966742E-2</v>
      </c>
      <c r="L69" s="30"/>
      <c r="M69" s="30">
        <f>'DataFig2-extra'!BD20</f>
        <v>7.3237957138821447E-2</v>
      </c>
      <c r="N69" s="30">
        <f>'DataFig2-extra'!BE20</f>
        <v>6.8809669295936959E-2</v>
      </c>
      <c r="P69" s="30">
        <v>0.33557079699287551</v>
      </c>
      <c r="T69" s="30">
        <v>0.23343198448997005</v>
      </c>
      <c r="V69" s="30">
        <f t="shared" si="6"/>
        <v>0.26481542316296708</v>
      </c>
      <c r="Z69" s="30">
        <v>2.3762560105537813E-2</v>
      </c>
      <c r="AA69" s="30">
        <v>2.3017387837171555E-2</v>
      </c>
    </row>
    <row r="70" spans="1:27">
      <c r="A70" s="4">
        <v>1980</v>
      </c>
      <c r="B70" s="51">
        <v>7.4562128522443441E-2</v>
      </c>
      <c r="C70" s="51">
        <v>7.1557097136974321E-2</v>
      </c>
      <c r="D70" s="51"/>
      <c r="E70" s="51">
        <f>'DataFig2-extra'!AK21</f>
        <v>8.4943553411037709E-2</v>
      </c>
      <c r="F70" s="51"/>
      <c r="G70" s="51"/>
      <c r="H70" s="51">
        <v>1</v>
      </c>
      <c r="I70" s="51"/>
      <c r="J70" s="51"/>
      <c r="K70" s="30">
        <v>1.5124847296451829E-2</v>
      </c>
      <c r="L70" s="30"/>
      <c r="M70" s="30">
        <f>'DataFig2-extra'!BD21</f>
        <v>7.4562128522443441E-2</v>
      </c>
      <c r="N70" s="30">
        <f>'DataFig2-extra'!BE21</f>
        <v>7.0818557293029272E-2</v>
      </c>
      <c r="P70" s="30">
        <v>0.33874438052843125</v>
      </c>
      <c r="T70" s="30">
        <v>0.2339066225429228</v>
      </c>
      <c r="V70" s="30">
        <f t="shared" si="6"/>
        <v>0.26647387995622485</v>
      </c>
      <c r="Z70" s="30">
        <v>2.3583457035016964E-2</v>
      </c>
      <c r="AA70" s="30">
        <v>2.2765668109059334E-2</v>
      </c>
    </row>
    <row r="71" spans="1:27">
      <c r="A71" s="4">
        <v>1981</v>
      </c>
      <c r="B71" s="51">
        <v>8.1891972259261772E-2</v>
      </c>
      <c r="C71" s="51">
        <v>7.8750535845756545E-2</v>
      </c>
      <c r="D71" s="51"/>
      <c r="E71" s="51">
        <f>'DataFig2-extra'!AK22</f>
        <v>9.3173891301740613E-2</v>
      </c>
      <c r="F71" s="51">
        <v>7.4745130000000007E-2</v>
      </c>
      <c r="G71" s="51">
        <f t="shared" ref="G71:G99" si="7">F71</f>
        <v>7.4745130000000007E-2</v>
      </c>
      <c r="H71" s="51">
        <v>1</v>
      </c>
      <c r="I71" s="51">
        <f>G71*H71^(1/1.5)</f>
        <v>7.4745130000000007E-2</v>
      </c>
      <c r="J71" s="51">
        <f t="shared" ref="J71:J99" si="8">I71*$B71/$C71</f>
        <v>7.7726786830552674E-2</v>
      </c>
      <c r="K71" s="30">
        <v>1.4975782152918437E-2</v>
      </c>
      <c r="L71" s="30"/>
      <c r="M71" s="30">
        <f>'DataFig2-extra'!BD22</f>
        <v>8.1891972259261772E-2</v>
      </c>
      <c r="N71" s="30">
        <f>'DataFig2-extra'!BE22</f>
        <v>7.8630238265794683E-2</v>
      </c>
      <c r="P71" s="30">
        <v>0.34248910238920827</v>
      </c>
      <c r="T71" s="30">
        <v>0.24165635936423352</v>
      </c>
      <c r="V71" s="30">
        <f t="shared" si="6"/>
        <v>0.27494835865588707</v>
      </c>
      <c r="W71" s="60">
        <v>0.20814868</v>
      </c>
      <c r="X71" s="60">
        <v>2.718104E-2</v>
      </c>
      <c r="Y71" s="60">
        <f t="shared" ref="Y71:Y99" si="9">X71*H71^(1/1.5)*$Z71/$AA71</f>
        <v>2.8107225757076026E-2</v>
      </c>
      <c r="Z71" s="30">
        <v>2.7348994071051326E-2</v>
      </c>
      <c r="AA71" s="30">
        <v>2.6447793468832963E-2</v>
      </c>
    </row>
    <row r="72" spans="1:27">
      <c r="A72" s="4">
        <v>1982</v>
      </c>
      <c r="B72" s="51">
        <v>8.6964534682683448E-2</v>
      </c>
      <c r="C72" s="51">
        <v>8.2960464060306563E-2</v>
      </c>
      <c r="D72" s="51"/>
      <c r="E72" s="51">
        <f>'DataFig2-extra'!AK23</f>
        <v>9.9664727247968959E-2</v>
      </c>
      <c r="F72" s="51">
        <v>7.3284959999999996E-2</v>
      </c>
      <c r="G72" s="51">
        <f t="shared" si="7"/>
        <v>7.3284959999999996E-2</v>
      </c>
      <c r="H72" s="51">
        <f>H71+(H$102-H$71)/31</f>
        <v>1.0290322580645161</v>
      </c>
      <c r="I72" s="51">
        <f t="shared" ref="I72:I102" si="10">G72*H72^(1/1.5)</f>
        <v>7.4696602352489413E-2</v>
      </c>
      <c r="J72" s="51">
        <f t="shared" si="8"/>
        <v>7.8301819300812564E-2</v>
      </c>
      <c r="K72" s="30">
        <v>1.5001549483526741E-2</v>
      </c>
      <c r="L72" s="30"/>
      <c r="M72" s="30">
        <f>'DataFig2-extra'!BD23</f>
        <v>8.6964534682683448E-2</v>
      </c>
      <c r="N72" s="30">
        <f>'DataFig2-extra'!BE23</f>
        <v>8.4349000286117484E-2</v>
      </c>
      <c r="P72" s="30">
        <v>0.35336562959533691</v>
      </c>
      <c r="T72" s="30">
        <v>0.24403791459421459</v>
      </c>
      <c r="V72" s="30">
        <f t="shared" si="6"/>
        <v>0.27967690835053222</v>
      </c>
      <c r="W72" s="60">
        <v>0.19056332000000001</v>
      </c>
      <c r="X72" s="60">
        <v>2.618289E-2</v>
      </c>
      <c r="Y72" s="60">
        <f t="shared" si="9"/>
        <v>2.7823876865479852E-2</v>
      </c>
      <c r="Z72" s="30">
        <v>2.9331043668371595E-2</v>
      </c>
      <c r="AA72" s="30">
        <v>2.8132831677794463E-2</v>
      </c>
    </row>
    <row r="73" spans="1:27">
      <c r="A73" s="4">
        <v>1983</v>
      </c>
      <c r="B73" s="51">
        <v>8.1724878080873697E-2</v>
      </c>
      <c r="C73" s="51">
        <v>7.8102797269821181E-2</v>
      </c>
      <c r="D73" s="51"/>
      <c r="E73" s="51">
        <f>'DataFig2-extra'!AK24</f>
        <v>9.3311522590318441E-2</v>
      </c>
      <c r="F73" s="51">
        <v>8.3969779999999994E-2</v>
      </c>
      <c r="G73" s="51">
        <f t="shared" si="7"/>
        <v>8.3969779999999994E-2</v>
      </c>
      <c r="H73" s="51">
        <f t="shared" ref="H73:H99" si="11">H72+(H$102-H$71)/31</f>
        <v>1.0580645161290323</v>
      </c>
      <c r="I73" s="51">
        <f t="shared" si="10"/>
        <v>8.7189552487338409E-2</v>
      </c>
      <c r="J73" s="51">
        <f t="shared" si="8"/>
        <v>9.1233038969616709E-2</v>
      </c>
      <c r="K73" s="30">
        <v>1.5515915056680216E-2</v>
      </c>
      <c r="L73" s="30"/>
      <c r="M73" s="30">
        <f>'DataFig2-extra'!BD24</f>
        <v>8.1724878080873697E-2</v>
      </c>
      <c r="N73" s="30">
        <f>'DataFig2-extra'!BE24</f>
        <v>7.9260213048029798E-2</v>
      </c>
      <c r="P73" s="30">
        <v>0.36371994064975621</v>
      </c>
      <c r="T73" s="30">
        <v>0.23330865273301821</v>
      </c>
      <c r="V73" s="30">
        <f t="shared" si="6"/>
        <v>0.26638627222508854</v>
      </c>
      <c r="W73" s="60">
        <v>0.21072234000000001</v>
      </c>
      <c r="X73" s="60">
        <v>3.1426099999999998E-2</v>
      </c>
      <c r="Y73" s="60">
        <f t="shared" si="9"/>
        <v>3.4064777082365036E-2</v>
      </c>
      <c r="Z73" s="30">
        <v>2.7815640683116583E-2</v>
      </c>
      <c r="AA73" s="30">
        <v>2.6644982397556308E-2</v>
      </c>
    </row>
    <row r="74" spans="1:27">
      <c r="A74" s="4">
        <v>1984</v>
      </c>
      <c r="B74" s="51">
        <v>8.4904183280893289E-2</v>
      </c>
      <c r="C74" s="51">
        <v>8.2585342228412628E-2</v>
      </c>
      <c r="D74" s="51"/>
      <c r="E74" s="51">
        <f>'DataFig2-extra'!AK25</f>
        <v>9.6109027594973209E-2</v>
      </c>
      <c r="F74" s="51">
        <v>8.6045759999999999E-2</v>
      </c>
      <c r="G74" s="51">
        <f t="shared" si="7"/>
        <v>8.6045759999999999E-2</v>
      </c>
      <c r="H74" s="51">
        <f t="shared" si="11"/>
        <v>1.0870967741935484</v>
      </c>
      <c r="I74" s="51">
        <f t="shared" si="10"/>
        <v>9.0972112455296489E-2</v>
      </c>
      <c r="J74" s="51">
        <f t="shared" si="8"/>
        <v>9.3526438238784662E-2</v>
      </c>
      <c r="K74" s="30">
        <v>1.9390789563900054E-2</v>
      </c>
      <c r="L74" s="30"/>
      <c r="M74" s="30">
        <f>'DataFig2-extra'!BD25</f>
        <v>8.4904183280893289E-2</v>
      </c>
      <c r="N74" s="30">
        <f>'DataFig2-extra'!BE25</f>
        <v>8.1039520899011647E-2</v>
      </c>
      <c r="P74" s="30">
        <v>0.3693122371690335</v>
      </c>
      <c r="T74" s="30">
        <v>0.23423741265984399</v>
      </c>
      <c r="V74" s="30">
        <f t="shared" si="6"/>
        <v>0.26514983228354327</v>
      </c>
      <c r="W74" s="60">
        <v>0.20950060000000001</v>
      </c>
      <c r="X74" s="60">
        <v>3.3572860000000003E-2</v>
      </c>
      <c r="Y74" s="60">
        <f t="shared" si="9"/>
        <v>3.7145992878195498E-2</v>
      </c>
      <c r="Z74" s="30">
        <v>2.9665436263349085E-2</v>
      </c>
      <c r="AA74" s="30">
        <v>2.834692224860191E-2</v>
      </c>
    </row>
    <row r="75" spans="1:27">
      <c r="A75" s="4">
        <v>1985</v>
      </c>
      <c r="B75" s="51">
        <v>8.84636248979771E-2</v>
      </c>
      <c r="C75" s="51">
        <v>8.5570305585861192E-2</v>
      </c>
      <c r="D75" s="51"/>
      <c r="E75" s="51">
        <f>'DataFig2-extra'!AK26</f>
        <v>9.8514295158057097E-2</v>
      </c>
      <c r="F75" s="51">
        <v>9.4486059999999997E-2</v>
      </c>
      <c r="G75" s="51">
        <f t="shared" si="7"/>
        <v>9.4486059999999997E-2</v>
      </c>
      <c r="H75" s="51">
        <f t="shared" si="11"/>
        <v>1.1161290322580646</v>
      </c>
      <c r="I75" s="51">
        <f t="shared" si="10"/>
        <v>0.10166637598555364</v>
      </c>
      <c r="J75" s="51">
        <f t="shared" si="8"/>
        <v>0.10510393866594732</v>
      </c>
      <c r="K75" s="30">
        <v>2.3615252253976364E-2</v>
      </c>
      <c r="L75" s="30"/>
      <c r="M75" s="30">
        <f>'DataFig2-extra'!BD26</f>
        <v>8.84636248979771E-2</v>
      </c>
      <c r="N75" s="30">
        <f>'DataFig2-extra'!BE26</f>
        <v>8.373324454228899E-2</v>
      </c>
      <c r="P75" s="30">
        <v>0.37592720474377939</v>
      </c>
      <c r="T75" s="30">
        <v>0.23633174526403913</v>
      </c>
      <c r="V75" s="30">
        <f t="shared" si="6"/>
        <v>0.26318224394502177</v>
      </c>
      <c r="W75" s="60">
        <v>0.22350440999999999</v>
      </c>
      <c r="X75" s="60">
        <v>4.7533150000000003E-2</v>
      </c>
      <c r="Y75" s="60">
        <f t="shared" si="9"/>
        <v>4.9395005372857494E-2</v>
      </c>
      <c r="Z75" s="30">
        <v>2.9087000248621261E-2</v>
      </c>
      <c r="AA75" s="30">
        <v>3.0117720365524289E-2</v>
      </c>
    </row>
    <row r="76" spans="1:27">
      <c r="A76" s="4">
        <v>1986</v>
      </c>
      <c r="B76" s="51">
        <v>8.3860183259299462E-2</v>
      </c>
      <c r="C76" s="51">
        <v>8.1781595945358276E-2</v>
      </c>
      <c r="D76" s="51"/>
      <c r="E76" s="51">
        <f>'DataFig2-extra'!AK27</f>
        <v>9.1968723539577815E-2</v>
      </c>
      <c r="F76" s="51">
        <v>9.6067639999999996E-2</v>
      </c>
      <c r="G76" s="51">
        <f t="shared" si="7"/>
        <v>9.6067639999999996E-2</v>
      </c>
      <c r="H76" s="51">
        <f t="shared" si="11"/>
        <v>1.1451612903225807</v>
      </c>
      <c r="I76" s="51">
        <f t="shared" si="10"/>
        <v>0.10515297430244942</v>
      </c>
      <c r="J76" s="51">
        <f t="shared" si="8"/>
        <v>0.10782557607650003</v>
      </c>
      <c r="K76" s="30">
        <v>2.264665979457231E-2</v>
      </c>
      <c r="L76" s="30"/>
      <c r="M76" s="30">
        <f>'DataFig2-extra'!BD27</f>
        <v>8.3860183259299462E-2</v>
      </c>
      <c r="N76" s="30">
        <f>'DataFig2-extra'!BE27</f>
        <v>8.0347052770310984E-2</v>
      </c>
      <c r="P76" s="30">
        <v>0.37702451907782997</v>
      </c>
      <c r="T76" s="30">
        <v>0.23561571947057947</v>
      </c>
      <c r="V76" s="30">
        <f t="shared" si="6"/>
        <v>0.25839768199129814</v>
      </c>
      <c r="W76" s="60">
        <v>0.22655721000000001</v>
      </c>
      <c r="X76" s="60">
        <v>3.3665899999999999E-2</v>
      </c>
      <c r="Y76" s="60">
        <f t="shared" si="9"/>
        <v>3.8579496731035667E-2</v>
      </c>
      <c r="Z76" s="30">
        <v>2.9497837565057489E-2</v>
      </c>
      <c r="AA76" s="30">
        <v>2.8175283223390579E-2</v>
      </c>
    </row>
    <row r="77" spans="1:27">
      <c r="A77" s="4">
        <v>1987</v>
      </c>
      <c r="B77" s="51">
        <v>9.5966737965709231E-2</v>
      </c>
      <c r="C77" s="51">
        <v>9.1254800558090196E-2</v>
      </c>
      <c r="D77" s="51"/>
      <c r="E77" s="51">
        <f>'DataFig2-extra'!AK28</f>
        <v>0.10384127350690607</v>
      </c>
      <c r="F77" s="51">
        <v>8.9839290000000002E-2</v>
      </c>
      <c r="G77" s="51">
        <f t="shared" si="7"/>
        <v>8.9839290000000002E-2</v>
      </c>
      <c r="H77" s="51">
        <f t="shared" si="11"/>
        <v>1.1741935483870969</v>
      </c>
      <c r="I77" s="51">
        <f t="shared" si="10"/>
        <v>9.9990660593883993E-2</v>
      </c>
      <c r="J77" s="51">
        <f t="shared" si="8"/>
        <v>0.10515367373054565</v>
      </c>
      <c r="K77" s="30">
        <v>3.404286657096145E-2</v>
      </c>
      <c r="L77" s="30"/>
      <c r="M77" s="30">
        <f>'DataFig2-extra'!BD28</f>
        <v>9.5966737965709231E-2</v>
      </c>
      <c r="N77" s="30">
        <f>'DataFig2-extra'!BE28</f>
        <v>8.7558715000916554E-2</v>
      </c>
      <c r="P77" s="30">
        <v>0.36691348601903928</v>
      </c>
      <c r="T77" s="30">
        <v>0.25278318337373229</v>
      </c>
      <c r="V77" s="30">
        <f t="shared" si="6"/>
        <v>0.27352526759883738</v>
      </c>
      <c r="W77" s="60">
        <v>0.21566795999999999</v>
      </c>
      <c r="X77" s="60">
        <v>3.5286289999999998E-2</v>
      </c>
      <c r="Y77" s="60">
        <f t="shared" si="9"/>
        <v>4.1070661349888467E-2</v>
      </c>
      <c r="Z77" s="30">
        <v>3.4854586572022929E-2</v>
      </c>
      <c r="AA77" s="30">
        <v>3.3329389989376068E-2</v>
      </c>
    </row>
    <row r="78" spans="1:27">
      <c r="A78" s="4">
        <v>1988</v>
      </c>
      <c r="B78" s="51">
        <v>0.11210743574847949</v>
      </c>
      <c r="C78" s="51">
        <v>0.10669055581092833</v>
      </c>
      <c r="D78" s="51"/>
      <c r="E78" s="51">
        <f>'DataFig2-extra'!AK29</f>
        <v>0.12243197848215744</v>
      </c>
      <c r="F78" s="51">
        <v>8.9540839999999997E-2</v>
      </c>
      <c r="G78" s="51">
        <f t="shared" si="7"/>
        <v>8.9540839999999997E-2</v>
      </c>
      <c r="H78" s="51">
        <f t="shared" si="11"/>
        <v>1.203225806451613</v>
      </c>
      <c r="I78" s="51">
        <f t="shared" si="10"/>
        <v>0.1012945134946973</v>
      </c>
      <c r="J78" s="51">
        <f t="shared" si="8"/>
        <v>0.10643742622734638</v>
      </c>
      <c r="K78" s="30">
        <v>3.7841397924595323E-2</v>
      </c>
      <c r="L78" s="30"/>
      <c r="M78" s="30">
        <f>'DataFig2-extra'!BD29</f>
        <v>0.11210743574847951</v>
      </c>
      <c r="N78" s="30">
        <f>'DataFig2-extra'!BE29</f>
        <v>0.10155797299864668</v>
      </c>
      <c r="P78" s="30">
        <v>0.3534093460831208</v>
      </c>
      <c r="T78" s="30">
        <v>0.27224527282253769</v>
      </c>
      <c r="V78" s="30">
        <f t="shared" si="6"/>
        <v>0.29731772171526177</v>
      </c>
      <c r="W78" s="60">
        <v>0.21704841</v>
      </c>
      <c r="X78" s="60">
        <v>3.2847399999999999E-2</v>
      </c>
      <c r="Y78" s="60">
        <f t="shared" si="9"/>
        <v>3.9017225044677181E-2</v>
      </c>
      <c r="Z78" s="30">
        <v>4.2807302142933081E-2</v>
      </c>
      <c r="AA78" s="30">
        <v>4.0768735110759742E-2</v>
      </c>
    </row>
    <row r="79" spans="1:27">
      <c r="A79" s="4">
        <v>1989</v>
      </c>
      <c r="B79" s="51">
        <v>0.11094438179307504</v>
      </c>
      <c r="C79" s="51">
        <v>0.10507851839065552</v>
      </c>
      <c r="D79" s="51">
        <v>0.1316252</v>
      </c>
      <c r="E79" s="51">
        <f>'DataFig2-extra'!AK30</f>
        <v>0.11987178314545677</v>
      </c>
      <c r="F79" s="51">
        <v>9.3001050000000002E-2</v>
      </c>
      <c r="G79" s="51">
        <f t="shared" si="7"/>
        <v>9.3001050000000002E-2</v>
      </c>
      <c r="H79" s="51">
        <f t="shared" si="11"/>
        <v>1.2322580645161292</v>
      </c>
      <c r="I79" s="51">
        <f t="shared" si="10"/>
        <v>0.10689456671033193</v>
      </c>
      <c r="J79" s="51">
        <f t="shared" si="8"/>
        <v>0.11286180850615259</v>
      </c>
      <c r="K79" s="30">
        <v>3.743531677145269E-2</v>
      </c>
      <c r="L79" s="30"/>
      <c r="M79" s="30">
        <f>'DataFig2-extra'!BD30</f>
        <v>0.11094438179307504</v>
      </c>
      <c r="N79" s="30">
        <f>'DataFig2-extra'!BE30</f>
        <v>0.102793294974307</v>
      </c>
      <c r="P79" s="30">
        <v>0.35286220615931696</v>
      </c>
      <c r="Q79" s="51">
        <v>0.32464250000000006</v>
      </c>
      <c r="T79" s="30">
        <v>0.2722597196825971</v>
      </c>
      <c r="U79" s="51">
        <v>0.33656119999999995</v>
      </c>
      <c r="V79" s="30">
        <f t="shared" si="6"/>
        <v>0.29416774017368247</v>
      </c>
      <c r="W79" s="60">
        <v>0.21963452999999999</v>
      </c>
      <c r="X79" s="60">
        <v>4.0106160000000002E-2</v>
      </c>
      <c r="Y79" s="60">
        <f t="shared" si="9"/>
        <v>4.8351681625436363E-2</v>
      </c>
      <c r="Z79" s="30">
        <v>4.1793743517847773E-2</v>
      </c>
      <c r="AA79" s="30">
        <v>3.9845433086156845E-2</v>
      </c>
    </row>
    <row r="80" spans="1:27">
      <c r="A80" s="4">
        <v>1990</v>
      </c>
      <c r="B80" s="51">
        <v>0.1118342291047812</v>
      </c>
      <c r="C80" s="51">
        <v>0.10583195090293884</v>
      </c>
      <c r="D80" s="51"/>
      <c r="E80" s="51">
        <f>'DataFig2-extra'!AK31</f>
        <v>0.12064744692413491</v>
      </c>
      <c r="F80" s="51">
        <v>8.7297810000000003E-2</v>
      </c>
      <c r="G80" s="51">
        <f t="shared" si="7"/>
        <v>8.7297810000000003E-2</v>
      </c>
      <c r="H80" s="51">
        <f t="shared" si="11"/>
        <v>1.2612903225806453</v>
      </c>
      <c r="I80" s="51">
        <f t="shared" si="10"/>
        <v>0.10190919974981506</v>
      </c>
      <c r="J80" s="51">
        <f t="shared" si="8"/>
        <v>0.10768899841181373</v>
      </c>
      <c r="K80" s="30">
        <v>3.7185698619185373E-2</v>
      </c>
      <c r="L80" s="30"/>
      <c r="M80" s="30">
        <f>'DataFig2-extra'!BD31</f>
        <v>0.1118342291047812</v>
      </c>
      <c r="N80" s="30">
        <f>'DataFig2-extra'!BE31</f>
        <v>0.10322466671068267</v>
      </c>
      <c r="P80" s="30">
        <v>0.34964418442029888</v>
      </c>
      <c r="T80" s="30">
        <v>0.274200757291785</v>
      </c>
      <c r="V80" s="30">
        <f t="shared" si="6"/>
        <v>0.29580944561188832</v>
      </c>
      <c r="W80" s="60">
        <v>0.20863288999999999</v>
      </c>
      <c r="X80" s="60">
        <v>3.414383E-2</v>
      </c>
      <c r="Y80" s="60">
        <f t="shared" si="9"/>
        <v>4.1612523217777156E-2</v>
      </c>
      <c r="Z80" s="30">
        <v>4.2057417015001271E-2</v>
      </c>
      <c r="AA80" s="30">
        <v>4.0284764021635056E-2</v>
      </c>
    </row>
    <row r="81" spans="1:27">
      <c r="A81" s="4">
        <v>1991</v>
      </c>
      <c r="B81" s="51">
        <v>0.10674095914498168</v>
      </c>
      <c r="C81" s="51">
        <v>0.10120694339275359</v>
      </c>
      <c r="D81" s="51"/>
      <c r="E81" s="51">
        <f>'DataFig2-extra'!AK32</f>
        <v>0.11452810215336931</v>
      </c>
      <c r="F81" s="51">
        <v>8.9521089999999998E-2</v>
      </c>
      <c r="G81" s="51">
        <f t="shared" si="7"/>
        <v>8.9521089999999998E-2</v>
      </c>
      <c r="H81" s="51">
        <f t="shared" si="11"/>
        <v>1.2903225806451615</v>
      </c>
      <c r="I81" s="51">
        <f t="shared" si="10"/>
        <v>0.10610216030062787</v>
      </c>
      <c r="J81" s="51">
        <f t="shared" si="8"/>
        <v>0.11190384748497917</v>
      </c>
      <c r="K81" s="30">
        <v>3.8186989685251249E-2</v>
      </c>
      <c r="L81" s="30"/>
      <c r="M81" s="30">
        <f>'DataFig2-extra'!BD32</f>
        <v>0.10674095914498166</v>
      </c>
      <c r="N81" s="30">
        <f>'DataFig2-extra'!BE32</f>
        <v>9.7421540269200302E-2</v>
      </c>
      <c r="P81" s="30">
        <v>0.35252005066535219</v>
      </c>
      <c r="T81" s="30">
        <v>0.2683981003353218</v>
      </c>
      <c r="V81" s="30">
        <f t="shared" si="6"/>
        <v>0.28797872249978906</v>
      </c>
      <c r="W81" s="60">
        <v>0.21535435</v>
      </c>
      <c r="X81" s="60">
        <v>3.4929809999999999E-2</v>
      </c>
      <c r="Y81" s="60">
        <f t="shared" si="9"/>
        <v>4.3194433006160562E-2</v>
      </c>
      <c r="Z81" s="30">
        <v>4.0327379639993791E-2</v>
      </c>
      <c r="AA81" s="30">
        <v>3.865158557891845E-2</v>
      </c>
    </row>
    <row r="82" spans="1:27">
      <c r="A82" s="4">
        <v>1992</v>
      </c>
      <c r="B82" s="51">
        <v>0.11654614788774355</v>
      </c>
      <c r="C82" s="51">
        <v>0.11162913590669632</v>
      </c>
      <c r="D82" s="51">
        <v>0.13717799999999997</v>
      </c>
      <c r="E82" s="51">
        <f>'DataFig2-extra'!AK33</f>
        <v>0.12448685028440318</v>
      </c>
      <c r="F82" s="51">
        <v>8.9935520000000005E-2</v>
      </c>
      <c r="G82" s="51">
        <f t="shared" si="7"/>
        <v>8.9935520000000005E-2</v>
      </c>
      <c r="H82" s="51">
        <f t="shared" si="11"/>
        <v>1.3193548387096776</v>
      </c>
      <c r="I82" s="51">
        <f t="shared" si="10"/>
        <v>0.10818631447591553</v>
      </c>
      <c r="J82" s="51">
        <f t="shared" si="8"/>
        <v>0.11295167792823184</v>
      </c>
      <c r="K82" s="30">
        <v>3.8338395545591465E-2</v>
      </c>
      <c r="L82" s="30"/>
      <c r="M82" s="30">
        <f>'DataFig2-extra'!BD33</f>
        <v>0.11654614788774356</v>
      </c>
      <c r="N82" s="30">
        <f>'DataFig2-extra'!BE33</f>
        <v>0.10421098973151006</v>
      </c>
      <c r="P82" s="30">
        <v>0.33804617767979506</v>
      </c>
      <c r="Q82" s="51">
        <v>0.32624249999999999</v>
      </c>
      <c r="T82" s="30">
        <v>0.28310171006375495</v>
      </c>
      <c r="U82" s="51">
        <v>0.34032589999999996</v>
      </c>
      <c r="V82" s="30">
        <f t="shared" si="6"/>
        <v>0.30239043361527879</v>
      </c>
      <c r="W82" s="60">
        <v>0.21178478000000001</v>
      </c>
      <c r="X82" s="60">
        <v>3.5177550000000002E-2</v>
      </c>
      <c r="Y82" s="60">
        <f t="shared" si="9"/>
        <v>4.4167794907582915E-2</v>
      </c>
      <c r="Z82" s="30">
        <v>4.5762996782458439E-2</v>
      </c>
      <c r="AA82" s="30">
        <v>4.3844528496265418E-2</v>
      </c>
    </row>
    <row r="83" spans="1:27">
      <c r="A83" s="4">
        <v>1993</v>
      </c>
      <c r="B83" s="51">
        <v>0.11857358168157417</v>
      </c>
      <c r="C83" s="51">
        <v>0.11324714869260788</v>
      </c>
      <c r="D83" s="51"/>
      <c r="E83" s="51">
        <f>'DataFig2-extra'!AK34</f>
        <v>0.12591546985402119</v>
      </c>
      <c r="F83" s="51">
        <v>8.6924669999999996E-2</v>
      </c>
      <c r="G83" s="51">
        <f t="shared" si="7"/>
        <v>8.6924669999999996E-2</v>
      </c>
      <c r="H83" s="51">
        <f t="shared" si="11"/>
        <v>1.3483870967741938</v>
      </c>
      <c r="I83" s="51">
        <f t="shared" si="10"/>
        <v>0.1060928483145894</v>
      </c>
      <c r="J83" s="51">
        <f t="shared" si="8"/>
        <v>0.11108278804976184</v>
      </c>
      <c r="K83" s="30">
        <v>3.9330388660836643E-2</v>
      </c>
      <c r="L83" s="30"/>
      <c r="M83" s="30">
        <f>'DataFig2-extra'!BD34</f>
        <v>0.11857358168157418</v>
      </c>
      <c r="N83" s="30">
        <f>'DataFig2-extra'!BE34</f>
        <v>0.10453245455180728</v>
      </c>
      <c r="P83" s="30">
        <v>0.334742169209992</v>
      </c>
      <c r="T83" s="30">
        <v>0.28555941041505672</v>
      </c>
      <c r="V83" s="30">
        <f t="shared" si="6"/>
        <v>0.30324079633698547</v>
      </c>
      <c r="W83" s="60">
        <v>0.21310825999999999</v>
      </c>
      <c r="X83" s="60">
        <v>4.049614E-2</v>
      </c>
      <c r="Y83" s="60">
        <f t="shared" si="9"/>
        <v>5.1299454767587724E-2</v>
      </c>
      <c r="Z83" s="30">
        <v>4.7307587924325205E-2</v>
      </c>
      <c r="AA83" s="30">
        <v>4.558004438877105E-2</v>
      </c>
    </row>
    <row r="84" spans="1:27">
      <c r="A84" s="4">
        <v>1994</v>
      </c>
      <c r="B84" s="51">
        <v>0.11729324861656715</v>
      </c>
      <c r="C84" s="51">
        <v>0.11212781071662904</v>
      </c>
      <c r="D84" s="51"/>
      <c r="E84" s="51">
        <f>'DataFig2-extra'!AK35</f>
        <v>0.12514344104000319</v>
      </c>
      <c r="F84" s="51">
        <v>8.9984629999999996E-2</v>
      </c>
      <c r="G84" s="51">
        <f t="shared" si="7"/>
        <v>8.9984629999999996E-2</v>
      </c>
      <c r="H84" s="51">
        <f t="shared" si="11"/>
        <v>1.3774193548387099</v>
      </c>
      <c r="I84" s="51">
        <f t="shared" si="10"/>
        <v>0.11139844349012681</v>
      </c>
      <c r="J84" s="51">
        <f t="shared" si="8"/>
        <v>0.1165302813305376</v>
      </c>
      <c r="K84" s="30">
        <v>4.085038188865877E-2</v>
      </c>
      <c r="L84" s="30"/>
      <c r="M84" s="30">
        <f>'DataFig2-extra'!BD35</f>
        <v>0.11729324861656715</v>
      </c>
      <c r="N84" s="30">
        <f>'DataFig2-extra'!BE35</f>
        <v>0.10001921777925356</v>
      </c>
      <c r="P84" s="30">
        <v>0.33398698682977201</v>
      </c>
      <c r="T84" s="30">
        <v>0.28444053044124223</v>
      </c>
      <c r="V84" s="30">
        <f t="shared" si="6"/>
        <v>0.30347754172129793</v>
      </c>
      <c r="W84" s="60">
        <v>0.21581003000000001</v>
      </c>
      <c r="X84" s="60">
        <v>3.2431229999999998E-2</v>
      </c>
      <c r="Y84" s="60">
        <f t="shared" si="9"/>
        <v>4.1863451774549622E-2</v>
      </c>
      <c r="Z84" s="30">
        <v>4.6385098749899593E-2</v>
      </c>
      <c r="AA84" s="30">
        <v>4.4485416263341904E-2</v>
      </c>
    </row>
    <row r="85" spans="1:27">
      <c r="A85" s="4">
        <v>1995</v>
      </c>
      <c r="B85" s="51">
        <v>0.11946863744584499</v>
      </c>
      <c r="C85" s="51">
        <v>0.1141670271754265</v>
      </c>
      <c r="D85" s="51">
        <v>0.16151879999999999</v>
      </c>
      <c r="E85" s="51">
        <f>'DataFig2-extra'!AK36</f>
        <v>0.12745397695124655</v>
      </c>
      <c r="F85" s="51">
        <v>9.2909340000000007E-2</v>
      </c>
      <c r="G85" s="51">
        <f t="shared" si="7"/>
        <v>9.2909340000000007E-2</v>
      </c>
      <c r="H85" s="51">
        <f t="shared" si="11"/>
        <v>1.4064516129032261</v>
      </c>
      <c r="I85" s="51">
        <f t="shared" si="10"/>
        <v>0.11662972151000178</v>
      </c>
      <c r="J85" s="51">
        <f t="shared" si="8"/>
        <v>0.12204569269442589</v>
      </c>
      <c r="K85" s="30">
        <v>3.9255126229700892E-2</v>
      </c>
      <c r="L85" s="30"/>
      <c r="M85" s="30">
        <f>'DataFig2-extra'!BD36</f>
        <v>0.11946863744584499</v>
      </c>
      <c r="N85" s="30">
        <f>'DataFig2-extra'!BE36</f>
        <v>0.10548352032213228</v>
      </c>
      <c r="P85" s="30">
        <v>0.33183629517790547</v>
      </c>
      <c r="Q85" s="51">
        <v>0.31670730000000014</v>
      </c>
      <c r="T85" s="30">
        <v>0.2873060331499559</v>
      </c>
      <c r="U85" s="51">
        <v>0.38589309999999999</v>
      </c>
      <c r="V85" s="30">
        <f t="shared" si="6"/>
        <v>0.30650970254555382</v>
      </c>
      <c r="W85" s="60">
        <v>0.21540591000000001</v>
      </c>
      <c r="X85" s="60">
        <v>4.4972610000000003E-2</v>
      </c>
      <c r="Y85" s="60">
        <f t="shared" si="9"/>
        <v>5.862459685125513E-2</v>
      </c>
      <c r="Z85" s="30">
        <v>4.7327530855783048E-2</v>
      </c>
      <c r="AA85" s="30">
        <v>4.5575551688671105E-2</v>
      </c>
    </row>
    <row r="86" spans="1:27">
      <c r="A86" s="4">
        <v>1996</v>
      </c>
      <c r="B86" s="51">
        <v>0.1271937686284027</v>
      </c>
      <c r="C86" s="51">
        <v>0.12092035263776779</v>
      </c>
      <c r="D86" s="51"/>
      <c r="E86" s="51">
        <f>'DataFig2-extra'!AK37</f>
        <v>0.13184794457774543</v>
      </c>
      <c r="F86" s="51">
        <v>9.0791150000000001E-2</v>
      </c>
      <c r="G86" s="51">
        <f t="shared" si="7"/>
        <v>9.0791150000000001E-2</v>
      </c>
      <c r="H86" s="51">
        <f t="shared" si="11"/>
        <v>1.4354838709677422</v>
      </c>
      <c r="I86" s="51">
        <f t="shared" si="10"/>
        <v>0.11553380106034934</v>
      </c>
      <c r="J86" s="51">
        <f t="shared" si="8"/>
        <v>0.12152775972173394</v>
      </c>
      <c r="K86" s="30">
        <v>3.633854035119486E-2</v>
      </c>
      <c r="L86" s="30"/>
      <c r="M86" s="30">
        <f>'DataFig2-extra'!BD37</f>
        <v>0.12329748725203135</v>
      </c>
      <c r="N86" s="30">
        <f>'DataFig2-extra'!BE37</f>
        <v>0.11486373329511672</v>
      </c>
      <c r="P86" s="30">
        <v>0.32722016128561449</v>
      </c>
      <c r="T86" s="30">
        <v>0.2959197684666095</v>
      </c>
      <c r="V86" s="30">
        <f t="shared" si="6"/>
        <v>0.30674783562889352</v>
      </c>
      <c r="W86" s="60">
        <v>0.21448378000000001</v>
      </c>
      <c r="X86" s="60">
        <v>3.360643E-2</v>
      </c>
      <c r="Y86" s="60">
        <f t="shared" si="9"/>
        <v>4.4564246910516213E-2</v>
      </c>
      <c r="Z86" s="30">
        <v>5.1656839192020715E-2</v>
      </c>
      <c r="AA86" s="30">
        <v>4.9571171402931213E-2</v>
      </c>
    </row>
    <row r="87" spans="1:27">
      <c r="A87" s="4">
        <v>1997</v>
      </c>
      <c r="B87" s="51">
        <v>0.13558760029271408</v>
      </c>
      <c r="C87" s="51">
        <v>0.1291019469499588</v>
      </c>
      <c r="D87" s="51"/>
      <c r="E87" s="51">
        <f>'DataFig2-extra'!AK38</f>
        <v>0.14143151052625544</v>
      </c>
      <c r="F87" s="51">
        <v>8.9187310000000006E-2</v>
      </c>
      <c r="G87" s="51">
        <f t="shared" si="7"/>
        <v>8.9187310000000006E-2</v>
      </c>
      <c r="H87" s="51">
        <f t="shared" si="11"/>
        <v>1.4645161290322584</v>
      </c>
      <c r="I87" s="51">
        <f t="shared" si="10"/>
        <v>0.11501800698681248</v>
      </c>
      <c r="J87" s="51">
        <f t="shared" si="8"/>
        <v>0.12079612992852315</v>
      </c>
      <c r="K87" s="30">
        <v>3.492938593452026E-2</v>
      </c>
      <c r="L87" s="30"/>
      <c r="M87" s="30">
        <f>'DataFig2-extra'!BD38</f>
        <v>0.13288381415000217</v>
      </c>
      <c r="N87" s="30">
        <f>'DataFig2-extra'!BE38</f>
        <v>0.12365526316565541</v>
      </c>
      <c r="P87" s="30">
        <v>0.32069003532591844</v>
      </c>
      <c r="T87" s="30">
        <v>0.30605653577166397</v>
      </c>
      <c r="V87" s="30">
        <f t="shared" si="6"/>
        <v>0.31924776356518625</v>
      </c>
      <c r="W87" s="60">
        <v>0.21239483000000001</v>
      </c>
      <c r="X87" s="60">
        <v>3.9831610000000003E-2</v>
      </c>
      <c r="Y87" s="60">
        <f t="shared" si="9"/>
        <v>5.4200025641405823E-2</v>
      </c>
      <c r="Z87" s="30">
        <v>5.5552811443738352E-2</v>
      </c>
      <c r="AA87" s="30">
        <v>5.2649855613708496E-2</v>
      </c>
    </row>
    <row r="88" spans="1:27">
      <c r="A88" s="4">
        <v>1998</v>
      </c>
      <c r="B88" s="51">
        <v>0.14170849986874184</v>
      </c>
      <c r="C88" s="51">
        <v>0.13461004197597504</v>
      </c>
      <c r="D88" s="51">
        <v>0.15938230000000006</v>
      </c>
      <c r="E88" s="51">
        <f>'DataFig2-extra'!AK39</f>
        <v>0.14814344248668343</v>
      </c>
      <c r="F88" s="51">
        <v>9.3813489999999999E-2</v>
      </c>
      <c r="G88" s="51">
        <f t="shared" si="7"/>
        <v>9.3813489999999999E-2</v>
      </c>
      <c r="H88" s="51">
        <f t="shared" si="11"/>
        <v>1.4935483870967745</v>
      </c>
      <c r="I88" s="51">
        <f t="shared" si="10"/>
        <v>0.12257770638415064</v>
      </c>
      <c r="J88" s="51">
        <f t="shared" si="8"/>
        <v>0.129041657175542</v>
      </c>
      <c r="K88" s="30">
        <v>3.3388560765663197E-2</v>
      </c>
      <c r="L88" s="30"/>
      <c r="M88" s="30">
        <f>'DataFig2-extra'!BD39</f>
        <v>0.13935020191409264</v>
      </c>
      <c r="N88" s="30">
        <f>'DataFig2-extra'!BE39</f>
        <v>0.1323650738867489</v>
      </c>
      <c r="P88" s="30">
        <v>0.31488410374864495</v>
      </c>
      <c r="Q88" s="51">
        <v>0.30847340000000012</v>
      </c>
      <c r="T88" s="30">
        <v>0.31689060195124824</v>
      </c>
      <c r="U88" s="51">
        <v>0.38588270000000008</v>
      </c>
      <c r="V88" s="30">
        <f t="shared" si="6"/>
        <v>0.33128051392978192</v>
      </c>
      <c r="W88" s="60">
        <v>0.21695755</v>
      </c>
      <c r="X88" s="60">
        <v>3.842338E-2</v>
      </c>
      <c r="Y88" s="60">
        <f t="shared" si="9"/>
        <v>5.2679897795432001E-2</v>
      </c>
      <c r="Z88" s="30">
        <v>5.7886280024485627E-2</v>
      </c>
      <c r="AA88" s="30">
        <v>5.5166125297546394E-2</v>
      </c>
    </row>
    <row r="89" spans="1:27">
      <c r="A89" s="4">
        <v>1999</v>
      </c>
      <c r="B89" s="51">
        <v>0.14577870464404311</v>
      </c>
      <c r="C89" s="51">
        <v>0.13903163373470309</v>
      </c>
      <c r="D89" s="51"/>
      <c r="E89" s="51">
        <f>'DataFig2-extra'!AK40</f>
        <v>0.15106307592082108</v>
      </c>
      <c r="F89" s="51">
        <v>9.4014959999999995E-2</v>
      </c>
      <c r="G89" s="51">
        <f t="shared" si="7"/>
        <v>9.4014959999999995E-2</v>
      </c>
      <c r="H89" s="51">
        <f t="shared" si="11"/>
        <v>1.5225806451612907</v>
      </c>
      <c r="I89" s="51">
        <f t="shared" si="10"/>
        <v>0.12442772732671739</v>
      </c>
      <c r="J89" s="51">
        <f t="shared" si="8"/>
        <v>0.13046608476243124</v>
      </c>
      <c r="K89" s="30">
        <v>3.2106035529168943E-2</v>
      </c>
      <c r="L89" s="30"/>
      <c r="M89" s="30">
        <f>'DataFig2-extra'!BD40</f>
        <v>0.14242691155773499</v>
      </c>
      <c r="N89" s="30">
        <f>'DataFig2-extra'!BE40</f>
        <v>0.13493591841140704</v>
      </c>
      <c r="P89" s="30">
        <v>0.3131283713747931</v>
      </c>
      <c r="T89" s="30">
        <v>0.32518453151365156</v>
      </c>
      <c r="V89" s="30">
        <f t="shared" si="6"/>
        <v>0.33697223261978471</v>
      </c>
      <c r="W89" s="60">
        <v>0.21682429</v>
      </c>
      <c r="X89" s="60">
        <v>3.9816940000000002E-2</v>
      </c>
      <c r="Y89" s="60">
        <f t="shared" si="9"/>
        <v>5.5577183229431788E-2</v>
      </c>
      <c r="Z89" s="30">
        <v>6.0386473483898279E-2</v>
      </c>
      <c r="AA89" s="30">
        <v>5.7257346808910377E-2</v>
      </c>
    </row>
    <row r="90" spans="1:27">
      <c r="A90" s="4">
        <v>2000</v>
      </c>
      <c r="B90" s="51">
        <v>0.15370295200973955</v>
      </c>
      <c r="C90" s="51">
        <v>0.14650915563106534</v>
      </c>
      <c r="D90" s="51"/>
      <c r="E90" s="51">
        <f>'DataFig2-extra'!AK41</f>
        <v>0.16131610382611328</v>
      </c>
      <c r="F90" s="51">
        <v>9.061988E-2</v>
      </c>
      <c r="G90" s="51">
        <f t="shared" si="7"/>
        <v>9.061988E-2</v>
      </c>
      <c r="H90" s="51">
        <f t="shared" si="11"/>
        <v>1.5516129032258068</v>
      </c>
      <c r="I90" s="51">
        <f t="shared" si="10"/>
        <v>0.12145416272919819</v>
      </c>
      <c r="J90" s="51">
        <f t="shared" si="8"/>
        <v>0.12741772529464207</v>
      </c>
      <c r="K90" s="30">
        <v>3.3474333578108424E-2</v>
      </c>
      <c r="L90" s="30"/>
      <c r="M90" s="30">
        <f>'DataFig2-extra'!BD41</f>
        <v>0.15264782262806356</v>
      </c>
      <c r="N90" s="30">
        <f>'DataFig2-extra'!BE41</f>
        <v>0.14249362483211861</v>
      </c>
      <c r="P90" s="30">
        <v>0.30832437918571665</v>
      </c>
      <c r="T90" s="30">
        <v>0.33327455560823477</v>
      </c>
      <c r="V90" s="30">
        <f t="shared" si="6"/>
        <v>0.34978217472162176</v>
      </c>
      <c r="W90" s="60">
        <v>0.20787238</v>
      </c>
      <c r="X90" s="60">
        <v>3.6824309999999999E-2</v>
      </c>
      <c r="Y90" s="60">
        <f t="shared" si="9"/>
        <v>5.2076784426506109E-2</v>
      </c>
      <c r="Z90" s="30">
        <v>6.6113430387557737E-2</v>
      </c>
      <c r="AA90" s="30">
        <v>6.2656924128532424E-2</v>
      </c>
    </row>
    <row r="91" spans="1:27">
      <c r="A91" s="4">
        <v>2001</v>
      </c>
      <c r="B91" s="51">
        <v>0.15241700826801566</v>
      </c>
      <c r="C91" s="51">
        <v>0.14585402607917788</v>
      </c>
      <c r="D91" s="51">
        <v>0.1394687</v>
      </c>
      <c r="E91" s="51">
        <f>'DataFig2-extra'!AK42</f>
        <v>0.15996370853705599</v>
      </c>
      <c r="F91" s="51">
        <v>0.10764509999999999</v>
      </c>
      <c r="G91" s="51">
        <f t="shared" ref="G91:G98" si="12">0.5*F91+0.25*F92+0.25*F90</f>
        <v>0.10079034499999999</v>
      </c>
      <c r="H91" s="51">
        <f t="shared" si="11"/>
        <v>1.580645161290323</v>
      </c>
      <c r="I91" s="51">
        <f t="shared" si="10"/>
        <v>0.13676506909861619</v>
      </c>
      <c r="J91" s="51">
        <f t="shared" si="8"/>
        <v>0.14291907620200683</v>
      </c>
      <c r="K91" s="30">
        <v>3.4769072714681305E-2</v>
      </c>
      <c r="L91" s="30"/>
      <c r="M91" s="30">
        <f>'DataFig2-extra'!BD42</f>
        <v>0.15076711091103631</v>
      </c>
      <c r="N91" s="30">
        <f>'DataFig2-extra'!BE42</f>
        <v>0.14160042157267</v>
      </c>
      <c r="P91" s="30">
        <v>0.3149601969492033</v>
      </c>
      <c r="Q91" s="51">
        <v>0.29816670000000001</v>
      </c>
      <c r="T91" s="30">
        <v>0.32533105066900014</v>
      </c>
      <c r="U91" s="51">
        <v>0.37437449999999994</v>
      </c>
      <c r="V91" s="30">
        <f t="shared" si="6"/>
        <v>0.34143933120481573</v>
      </c>
      <c r="W91" s="60">
        <v>0.23540797999999999</v>
      </c>
      <c r="X91" s="60">
        <v>5.1104419999999998E-2</v>
      </c>
      <c r="Y91" s="60">
        <f t="shared" si="9"/>
        <v>7.2096330125567501E-2</v>
      </c>
      <c r="Z91" s="30">
        <v>6.768270876405845E-2</v>
      </c>
      <c r="AA91" s="30">
        <v>6.5099745988845825E-2</v>
      </c>
    </row>
    <row r="92" spans="1:27">
      <c r="A92" s="4">
        <v>2002</v>
      </c>
      <c r="B92" s="51">
        <v>0.14281969550811557</v>
      </c>
      <c r="C92" s="51">
        <v>0.13607114553451541</v>
      </c>
      <c r="D92" s="51"/>
      <c r="E92" s="51">
        <f>'DataFig2-extra'!AK43</f>
        <v>0.14843699292321091</v>
      </c>
      <c r="F92" s="51">
        <v>9.7251299999999999E-2</v>
      </c>
      <c r="G92" s="51">
        <f t="shared" si="12"/>
        <v>0.10096437</v>
      </c>
      <c r="H92" s="51">
        <f t="shared" si="11"/>
        <v>1.6096774193548391</v>
      </c>
      <c r="I92" s="51">
        <f t="shared" si="10"/>
        <v>0.13867368008360326</v>
      </c>
      <c r="J92" s="51">
        <f t="shared" si="8"/>
        <v>0.14555130469968952</v>
      </c>
      <c r="K92" s="30">
        <v>3.9528809042391214E-2</v>
      </c>
      <c r="L92" s="30"/>
      <c r="M92" s="30">
        <f>'DataFig2-extra'!BD43</f>
        <v>0.13930673302098157</v>
      </c>
      <c r="N92" s="30">
        <f>'DataFig2-extra'!BE43</f>
        <v>0.12778562956326345</v>
      </c>
      <c r="P92" s="30">
        <v>0.31332499914211531</v>
      </c>
      <c r="T92" s="30">
        <v>0.31625309672554935</v>
      </c>
      <c r="V92" s="30">
        <f t="shared" si="6"/>
        <v>0.32869177121251031</v>
      </c>
      <c r="W92" s="60">
        <v>0.21917053</v>
      </c>
      <c r="X92" s="60">
        <v>4.330734E-2</v>
      </c>
      <c r="Y92" s="60">
        <f t="shared" si="9"/>
        <v>6.1889763302055485E-2</v>
      </c>
      <c r="Z92" s="30">
        <v>6.1818979531823706E-2</v>
      </c>
      <c r="AA92" s="30">
        <v>5.9414222836494446E-2</v>
      </c>
    </row>
    <row r="93" spans="1:27">
      <c r="A93" s="4">
        <v>2003</v>
      </c>
      <c r="B93" s="51">
        <v>0.14467203684244773</v>
      </c>
      <c r="C93" s="51">
        <v>0.13677671551704404</v>
      </c>
      <c r="D93" s="51"/>
      <c r="E93" s="51">
        <f>'DataFig2-extra'!AK44</f>
        <v>0.14369210631844692</v>
      </c>
      <c r="F93" s="51">
        <v>0.10170978</v>
      </c>
      <c r="G93" s="51">
        <f t="shared" si="12"/>
        <v>9.51157475E-2</v>
      </c>
      <c r="H93" s="51">
        <f t="shared" si="11"/>
        <v>1.6387096774193552</v>
      </c>
      <c r="I93" s="51">
        <f t="shared" si="10"/>
        <v>0.13220679314093228</v>
      </c>
      <c r="J93" s="51">
        <f t="shared" si="8"/>
        <v>0.13983831952539766</v>
      </c>
      <c r="K93" s="30">
        <v>4.3158926778489988E-2</v>
      </c>
      <c r="L93" s="30"/>
      <c r="M93" s="30">
        <f>'DataFig2-extra'!BD44</f>
        <v>0.13428504664975729</v>
      </c>
      <c r="N93" s="30">
        <f>'DataFig2-extra'!BE44</f>
        <v>0.12691428537240795</v>
      </c>
      <c r="P93" s="30">
        <v>0.31071223695584349</v>
      </c>
      <c r="T93" s="30">
        <v>0.31950586653085217</v>
      </c>
      <c r="V93" s="30">
        <f t="shared" si="6"/>
        <v>0.31734170572932924</v>
      </c>
      <c r="W93" s="60">
        <v>0.21930699000000001</v>
      </c>
      <c r="X93" s="60">
        <v>4.6833550000000002E-2</v>
      </c>
      <c r="Y93" s="60">
        <f t="shared" si="9"/>
        <v>6.8035290492105147E-2</v>
      </c>
      <c r="Z93" s="30">
        <v>6.4081252959719684E-2</v>
      </c>
      <c r="AA93" s="30">
        <v>6.1313368380069726E-2</v>
      </c>
    </row>
    <row r="94" spans="1:27">
      <c r="A94" s="4">
        <v>2004</v>
      </c>
      <c r="B94" s="51">
        <v>0.15336915406094767</v>
      </c>
      <c r="C94" s="51">
        <v>0.14578615128993985</v>
      </c>
      <c r="D94" s="51">
        <v>0.14986299999999997</v>
      </c>
      <c r="E94" s="51">
        <f>'DataFig2-extra'!AK45</f>
        <v>0.15485249263931344</v>
      </c>
      <c r="F94" s="51">
        <v>7.9792130000000003E-2</v>
      </c>
      <c r="G94" s="51">
        <f t="shared" si="12"/>
        <v>8.9942555000000007E-2</v>
      </c>
      <c r="H94" s="51">
        <f t="shared" si="11"/>
        <v>1.6677419354838714</v>
      </c>
      <c r="I94" s="51">
        <f t="shared" si="10"/>
        <v>0.12648852257927209</v>
      </c>
      <c r="J94" s="51">
        <f t="shared" si="8"/>
        <v>0.133067767649757</v>
      </c>
      <c r="K94" s="30">
        <v>4.7737034484741189E-2</v>
      </c>
      <c r="L94" s="30"/>
      <c r="M94" s="30">
        <f>'DataFig2-extra'!BD45</f>
        <v>0.14521080942854614</v>
      </c>
      <c r="N94" s="30">
        <f>'DataFig2-extra'!BE45</f>
        <v>0.12986397128563892</v>
      </c>
      <c r="P94" s="30">
        <v>0.30341001219010655</v>
      </c>
      <c r="Q94" s="51">
        <v>0.30069400000000002</v>
      </c>
      <c r="T94" s="30">
        <v>0.33094238497307482</v>
      </c>
      <c r="U94" s="51">
        <v>0.38127030000000001</v>
      </c>
      <c r="V94" s="30">
        <f t="shared" si="6"/>
        <v>0.33414315640493558</v>
      </c>
      <c r="W94" s="60">
        <v>0.19355088000000001</v>
      </c>
      <c r="X94" s="60">
        <v>3.3674999999999997E-2</v>
      </c>
      <c r="Y94" s="60">
        <f t="shared" si="9"/>
        <v>4.9939918327345997E-2</v>
      </c>
      <c r="Z94" s="30">
        <v>6.8888097288705305E-2</v>
      </c>
      <c r="AA94" s="30">
        <v>6.532657146453856E-2</v>
      </c>
    </row>
    <row r="95" spans="1:27">
      <c r="A95" s="4">
        <v>2005</v>
      </c>
      <c r="B95" s="51">
        <v>0.16030427958035678</v>
      </c>
      <c r="C95" s="51">
        <v>0.15229997038841245</v>
      </c>
      <c r="D95" s="51"/>
      <c r="E95" s="51">
        <f>'DataFig2-extra'!AK46</f>
        <v>0.15696960839166013</v>
      </c>
      <c r="F95" s="51">
        <v>9.8476179999999996E-2</v>
      </c>
      <c r="G95" s="51">
        <f t="shared" si="12"/>
        <v>9.169859000000001E-2</v>
      </c>
      <c r="H95" s="51">
        <f t="shared" si="11"/>
        <v>1.6967741935483875</v>
      </c>
      <c r="I95" s="51">
        <f t="shared" si="10"/>
        <v>0.13045038285048136</v>
      </c>
      <c r="J95" s="51">
        <f t="shared" si="8"/>
        <v>0.13730636053635892</v>
      </c>
      <c r="K95" s="30">
        <v>5.1772166275936699E-2</v>
      </c>
      <c r="L95" s="30"/>
      <c r="M95" s="30">
        <f>'DataFig2-extra'!BD46</f>
        <v>0.14604536448917046</v>
      </c>
      <c r="N95" s="30">
        <f>'DataFig2-extra'!BE46</f>
        <v>0.1366159236043259</v>
      </c>
      <c r="P95" s="30">
        <v>0.30168007919883066</v>
      </c>
      <c r="T95" s="30">
        <v>0.33624823070055854</v>
      </c>
      <c r="V95" s="30">
        <f t="shared" si="6"/>
        <v>0.32925354977187316</v>
      </c>
      <c r="W95" s="60">
        <v>0.20885729</v>
      </c>
      <c r="X95" s="60">
        <v>5.2855260000000001E-2</v>
      </c>
      <c r="Y95" s="60">
        <f t="shared" si="9"/>
        <v>7.8958371809860067E-2</v>
      </c>
      <c r="Z95" s="30">
        <v>7.252375839780395E-2</v>
      </c>
      <c r="AA95" s="30">
        <v>6.9064207375049577E-2</v>
      </c>
    </row>
    <row r="96" spans="1:27">
      <c r="A96" s="4">
        <v>2006</v>
      </c>
      <c r="B96" s="51">
        <v>0.16516293064199711</v>
      </c>
      <c r="C96" s="51">
        <v>0.1567468345165253</v>
      </c>
      <c r="D96" s="51"/>
      <c r="E96" s="51">
        <f>'DataFig2-extra'!AK47</f>
        <v>0.16751645874731871</v>
      </c>
      <c r="F96" s="51">
        <v>9.0049870000000004E-2</v>
      </c>
      <c r="G96" s="51">
        <f t="shared" si="12"/>
        <v>9.1597160000000011E-2</v>
      </c>
      <c r="H96" s="51">
        <f t="shared" si="11"/>
        <v>1.7258064516129037</v>
      </c>
      <c r="I96" s="51">
        <f t="shared" si="10"/>
        <v>0.13178826299131277</v>
      </c>
      <c r="J96" s="51">
        <f t="shared" si="8"/>
        <v>0.13886427631537715</v>
      </c>
      <c r="K96" s="30">
        <v>4.945337074455225E-2</v>
      </c>
      <c r="L96" s="30"/>
      <c r="M96" s="30">
        <f>'DataFig2-extra'!BD47</f>
        <v>0.15597668543232707</v>
      </c>
      <c r="N96" s="30">
        <f>'DataFig2-extra'!BE47</f>
        <v>0.14552547489437451</v>
      </c>
      <c r="P96" s="30">
        <v>0.29540843203764311</v>
      </c>
      <c r="T96" s="30">
        <v>0.34566271134322879</v>
      </c>
      <c r="V96" s="30">
        <f t="shared" si="6"/>
        <v>0.35058831361333709</v>
      </c>
      <c r="W96" s="60">
        <v>0.20036444</v>
      </c>
      <c r="X96" s="60">
        <v>4.2400939999999998E-2</v>
      </c>
      <c r="Y96" s="60">
        <f t="shared" si="9"/>
        <v>6.4147627239226818E-2</v>
      </c>
      <c r="Z96" s="30">
        <v>7.513176548618776E-2</v>
      </c>
      <c r="AA96" s="30">
        <v>7.1451805531978607E-2</v>
      </c>
    </row>
    <row r="97" spans="1:27">
      <c r="A97" s="4">
        <v>2007</v>
      </c>
      <c r="B97" s="51">
        <v>0.17468240110603914</v>
      </c>
      <c r="C97" s="51">
        <v>0.16666537523269651</v>
      </c>
      <c r="D97" s="51">
        <v>0.16099529999999998</v>
      </c>
      <c r="E97" s="51">
        <f>'DataFig2-extra'!AK48</f>
        <v>0.17910571421959687</v>
      </c>
      <c r="F97" s="51">
        <v>8.7812719999999997E-2</v>
      </c>
      <c r="G97" s="51">
        <f t="shared" si="12"/>
        <v>8.8193469999999996E-2</v>
      </c>
      <c r="H97" s="51">
        <f t="shared" si="11"/>
        <v>1.7548387096774198</v>
      </c>
      <c r="I97" s="51">
        <f t="shared" si="10"/>
        <v>0.12831021547565299</v>
      </c>
      <c r="J97" s="51">
        <f t="shared" si="8"/>
        <v>0.13448226120408496</v>
      </c>
      <c r="K97" s="30">
        <v>5.2631359847929174E-2</v>
      </c>
      <c r="L97" s="30"/>
      <c r="M97" s="30">
        <f>'DataFig2-extra'!BD48</f>
        <v>0.16684315552169388</v>
      </c>
      <c r="N97" s="30">
        <f>'DataFig2-extra'!BE48</f>
        <v>0.15575861872578897</v>
      </c>
      <c r="P97" s="30">
        <v>0.28435818743072361</v>
      </c>
      <c r="Q97" s="51">
        <v>0.28066060000000004</v>
      </c>
      <c r="T97" s="30">
        <v>0.35720605937809136</v>
      </c>
      <c r="U97" s="51">
        <v>0.39044679999999998</v>
      </c>
      <c r="V97" s="30">
        <f t="shared" si="6"/>
        <v>0.36625124215944233</v>
      </c>
      <c r="W97" s="60">
        <v>0.20089494999999999</v>
      </c>
      <c r="X97" s="60">
        <v>3.7035489999999997E-2</v>
      </c>
      <c r="Y97" s="60">
        <f t="shared" si="9"/>
        <v>5.6580039051277654E-2</v>
      </c>
      <c r="Z97" s="30">
        <v>8.3357843283315261E-2</v>
      </c>
      <c r="AA97" s="30">
        <v>7.9382747411727905E-2</v>
      </c>
    </row>
    <row r="98" spans="1:27">
      <c r="A98" s="4">
        <v>2008</v>
      </c>
      <c r="B98" s="51">
        <v>0.18910611322521326</v>
      </c>
      <c r="C98" s="51">
        <v>0.18040563166141504</v>
      </c>
      <c r="D98" s="51"/>
      <c r="E98" s="51">
        <f>'DataFig2-extra'!AK49</f>
        <v>0.18086099093523761</v>
      </c>
      <c r="F98" s="51">
        <v>8.709857E-2</v>
      </c>
      <c r="G98" s="51">
        <f t="shared" si="12"/>
        <v>8.9308187500000011E-2</v>
      </c>
      <c r="H98" s="51">
        <f t="shared" si="11"/>
        <v>1.783870967741936</v>
      </c>
      <c r="I98" s="51">
        <f t="shared" si="10"/>
        <v>0.13136113749511824</v>
      </c>
      <c r="J98" s="51">
        <f t="shared" si="8"/>
        <v>0.13769633415417176</v>
      </c>
      <c r="K98" s="30">
        <v>6.5664037756252958E-2</v>
      </c>
      <c r="L98" s="30"/>
      <c r="M98" s="30">
        <f>'DataFig2-extra'!BD49</f>
        <v>0.16648852060328717</v>
      </c>
      <c r="N98" s="30">
        <f>'DataFig2-extra'!BE49</f>
        <v>0.15688327651400744</v>
      </c>
      <c r="P98" s="30">
        <v>0.25508287307962429</v>
      </c>
      <c r="R98" s="30">
        <f>P98+B98-E98</f>
        <v>0.26332799536959994</v>
      </c>
      <c r="T98" s="30">
        <v>0.37978213048810916</v>
      </c>
      <c r="V98" s="30">
        <f>T98*$E98/$B98</f>
        <v>0.36322343729719836</v>
      </c>
      <c r="W98" s="60">
        <v>0.20227462999999998</v>
      </c>
      <c r="X98" s="60">
        <v>3.6915839999999998E-2</v>
      </c>
      <c r="Y98" s="60">
        <f t="shared" si="9"/>
        <v>5.653687921314994E-2</v>
      </c>
      <c r="Z98" s="30">
        <v>9.1265856808447593E-2</v>
      </c>
      <c r="AA98" s="30">
        <v>8.7652616202831268E-2</v>
      </c>
    </row>
    <row r="99" spans="1:27">
      <c r="A99" s="4">
        <v>2009</v>
      </c>
      <c r="B99" s="51">
        <v>0.1904261489892865</v>
      </c>
      <c r="C99" s="51">
        <v>0.18263097107410431</v>
      </c>
      <c r="D99" s="51"/>
      <c r="E99" s="51">
        <f>'DataFig2-extra'!AK50</f>
        <v>0.18091468472554792</v>
      </c>
      <c r="F99" s="51">
        <v>9.5222890000000004E-2</v>
      </c>
      <c r="G99" s="51">
        <f t="shared" si="7"/>
        <v>9.5222890000000004E-2</v>
      </c>
      <c r="H99" s="51">
        <f t="shared" si="11"/>
        <v>1.8129032258064521</v>
      </c>
      <c r="I99" s="51">
        <f t="shared" si="10"/>
        <v>0.14157647857203409</v>
      </c>
      <c r="J99" s="51">
        <f t="shared" si="8"/>
        <v>0.14761934103168878</v>
      </c>
      <c r="K99" s="30">
        <v>7.5915756172752466E-2</v>
      </c>
      <c r="L99" s="30"/>
      <c r="M99" s="30">
        <f>'DataFig2-extra'!BD50</f>
        <v>0.16763978343039659</v>
      </c>
      <c r="N99" s="30">
        <f>'DataFig2-extra'!BE50</f>
        <v>0.14679711037472618</v>
      </c>
      <c r="P99" s="30">
        <v>0.24704740045982121</v>
      </c>
      <c r="R99" s="30">
        <f t="shared" ref="R99:R106" si="13">P99+B99-E99</f>
        <v>0.25655886472355982</v>
      </c>
      <c r="T99" s="30">
        <v>0.38004997701610244</v>
      </c>
      <c r="V99" s="30">
        <f t="shared" ref="V99:V106" si="14">T99*$E99/$B99</f>
        <v>0.36106712306453354</v>
      </c>
      <c r="W99" s="60"/>
      <c r="X99" s="60">
        <v>4.1513759999999997E-2</v>
      </c>
      <c r="Y99" s="60">
        <f t="shared" si="9"/>
        <v>6.416937833313402E-2</v>
      </c>
      <c r="Z99" s="30">
        <v>9.7538689461385442E-2</v>
      </c>
      <c r="AA99" s="30">
        <v>9.3819022178649888E-2</v>
      </c>
    </row>
    <row r="100" spans="1:27">
      <c r="A100" s="4">
        <v>2010</v>
      </c>
      <c r="B100" s="51">
        <v>0.20697067976663855</v>
      </c>
      <c r="C100" s="51">
        <v>0.19776599109172818</v>
      </c>
      <c r="D100" s="51">
        <v>0.16206010000000001</v>
      </c>
      <c r="E100" s="51">
        <f>'DataFig2-extra'!AK51</f>
        <v>0.19174546705181833</v>
      </c>
      <c r="F100" s="51"/>
      <c r="G100" s="51"/>
      <c r="H100" s="51">
        <f>H99+(H$102-H$71)/31</f>
        <v>1.8419354838709683</v>
      </c>
      <c r="I100" s="51"/>
      <c r="J100" s="51"/>
      <c r="K100" s="30">
        <v>8.3589986155647306E-2</v>
      </c>
      <c r="L100" s="30"/>
      <c r="M100" s="30">
        <f>'DataFig2-extra'!BD51</f>
        <v>0.17967751911415139</v>
      </c>
      <c r="N100" s="30">
        <f>'DataFig2-extra'!BE51</f>
        <v>0.15503434352995155</v>
      </c>
      <c r="P100" s="30">
        <v>0.24190837290010647</v>
      </c>
      <c r="Q100" s="51">
        <v>0.25233929999999993</v>
      </c>
      <c r="R100" s="30">
        <f t="shared" si="13"/>
        <v>0.25713358561492666</v>
      </c>
      <c r="T100" s="30">
        <v>0.39445167704836337</v>
      </c>
      <c r="U100" s="51">
        <v>0.39520490000000008</v>
      </c>
      <c r="V100" s="30">
        <f t="shared" si="14"/>
        <v>0.36543495499116047</v>
      </c>
      <c r="W100" s="60"/>
      <c r="X100" s="60"/>
      <c r="Y100" s="60"/>
      <c r="Z100" s="30">
        <v>0.10760188287663043</v>
      </c>
      <c r="AA100" s="30">
        <v>0.10287331044673922</v>
      </c>
    </row>
    <row r="101" spans="1:27">
      <c r="A101" s="4">
        <v>2011</v>
      </c>
      <c r="B101" s="51">
        <v>0.20094082440983713</v>
      </c>
      <c r="C101" s="51">
        <v>0.19167181849479675</v>
      </c>
      <c r="D101" s="51"/>
      <c r="E101" s="51">
        <f>'DataFig2-extra'!AK52</f>
        <v>0.18413927904807434</v>
      </c>
      <c r="F101" s="51">
        <v>0.12014906</v>
      </c>
      <c r="G101" s="51">
        <f>(3/5)*F101+(2/5)*F102</f>
        <v>0.10677224399999999</v>
      </c>
      <c r="H101" s="51">
        <f>H100+(H$102-H$71)/31</f>
        <v>1.8709677419354844</v>
      </c>
      <c r="I101" s="51">
        <f t="shared" si="10"/>
        <v>0.16211974180623043</v>
      </c>
      <c r="J101" s="51">
        <f>I101*$B101/$C101</f>
        <v>0.16995964679355416</v>
      </c>
      <c r="K101" s="30">
        <v>8.564957947037366E-2</v>
      </c>
      <c r="L101" s="30"/>
      <c r="M101" s="30">
        <f>'DataFig2-extra'!BD52</f>
        <v>0.17175073463246049</v>
      </c>
      <c r="N101" s="30">
        <f>'DataFig2-extra'!BE52</f>
        <v>0.14543123432376445</v>
      </c>
      <c r="P101" s="30">
        <v>0.24259525914939228</v>
      </c>
      <c r="R101" s="30">
        <f t="shared" si="13"/>
        <v>0.2593968045111551</v>
      </c>
      <c r="T101" s="30">
        <v>0.39406102244726987</v>
      </c>
      <c r="V101" s="30">
        <f t="shared" si="14"/>
        <v>0.36111184866242146</v>
      </c>
      <c r="W101" s="60"/>
      <c r="X101" s="60">
        <v>6.8286429999999995E-2</v>
      </c>
      <c r="Y101" s="60">
        <f>X101*H101^(1/1.5)*$Z101/$AA101</f>
        <v>0.10878777475988004</v>
      </c>
      <c r="Z101" s="30">
        <v>9.9584707451040394E-2</v>
      </c>
      <c r="AA101" s="30">
        <v>9.4912737607955933E-2</v>
      </c>
    </row>
    <row r="102" spans="1:27">
      <c r="A102" s="35">
        <v>2012</v>
      </c>
      <c r="B102" s="51">
        <v>0.21279789805750549</v>
      </c>
      <c r="C102" s="51">
        <v>0.20289045572280884</v>
      </c>
      <c r="D102" s="51"/>
      <c r="E102" s="51">
        <f>'DataFig2-extra'!AK53</f>
        <v>0.18966626846939716</v>
      </c>
      <c r="F102" s="51">
        <v>8.6707019999999996E-2</v>
      </c>
      <c r="G102" s="51">
        <f>(3/5)*F102+(2/5)*F101</f>
        <v>0.100083836</v>
      </c>
      <c r="H102" s="65">
        <v>1.9</v>
      </c>
      <c r="I102" s="51">
        <f t="shared" si="10"/>
        <v>0.15353227193400973</v>
      </c>
      <c r="J102" s="51">
        <f>I102*$B102/$C102</f>
        <v>0.16102948083564148</v>
      </c>
      <c r="K102" s="30">
        <v>9.1168899632182193E-2</v>
      </c>
      <c r="L102" s="30"/>
      <c r="M102" s="30">
        <f>'DataFig2-extra'!BD53</f>
        <v>0.17637172025733514</v>
      </c>
      <c r="N102" s="30">
        <f>'DataFig2-extra'!BE53</f>
        <v>0.15582270909234205</v>
      </c>
      <c r="P102" s="30">
        <v>0.23676252653144569</v>
      </c>
      <c r="R102" s="30">
        <f t="shared" si="13"/>
        <v>0.25989415611955402</v>
      </c>
      <c r="T102" s="30">
        <v>0.40768984905429634</v>
      </c>
      <c r="V102" s="30">
        <f t="shared" si="14"/>
        <v>0.36337300823377605</v>
      </c>
      <c r="W102" s="60"/>
      <c r="X102" s="60">
        <v>3.6844300000000003E-2</v>
      </c>
      <c r="Y102" s="60">
        <f>X102*H102^(1/1.5)*$Z102/$AA102</f>
        <v>5.9241602760738504E-2</v>
      </c>
      <c r="Z102" s="30">
        <v>0.10786469704715604</v>
      </c>
      <c r="AA102" s="30">
        <v>0.10291023552417755</v>
      </c>
    </row>
    <row r="103" spans="1:27">
      <c r="A103" s="35">
        <v>2013</v>
      </c>
      <c r="B103" s="51">
        <v>0.19949005596162539</v>
      </c>
      <c r="C103" s="51">
        <v>0.19053654372692105</v>
      </c>
      <c r="D103" s="51">
        <v>0.17494439999999997</v>
      </c>
      <c r="E103" s="51">
        <f>'DataFig2-extra'!AK54</f>
        <v>0.17860944265920484</v>
      </c>
      <c r="F103" s="51"/>
      <c r="G103" s="51"/>
      <c r="H103" s="51"/>
      <c r="I103" s="51"/>
      <c r="J103" s="51"/>
      <c r="K103" s="30">
        <v>8.6601602078865539E-2</v>
      </c>
      <c r="L103" s="30"/>
      <c r="M103" s="30">
        <f>'DataFig2-extra'!BD54</f>
        <v>0.16509378818515136</v>
      </c>
      <c r="N103" s="30">
        <f>'DataFig2-extra'!BE54</f>
        <v>0.13961967871282197</v>
      </c>
      <c r="P103" s="30">
        <v>0.24965006849634275</v>
      </c>
      <c r="Q103" s="51">
        <v>0.24549890000000008</v>
      </c>
      <c r="R103" s="30">
        <f t="shared" si="13"/>
        <v>0.27053068179876327</v>
      </c>
      <c r="T103" s="30">
        <v>0.38823459541505401</v>
      </c>
      <c r="U103" s="51">
        <v>0.41682750000000007</v>
      </c>
      <c r="V103" s="30">
        <f t="shared" si="14"/>
        <v>0.34759810143841763</v>
      </c>
      <c r="Y103" s="60"/>
      <c r="Z103" s="30">
        <v>0.10275146495636987</v>
      </c>
      <c r="AA103" s="30">
        <v>9.8114974796771989E-2</v>
      </c>
    </row>
    <row r="104" spans="1:27">
      <c r="A104" s="35">
        <v>2014</v>
      </c>
      <c r="B104" s="51">
        <v>0.20054356247757571</v>
      </c>
      <c r="C104" s="51">
        <v>0.19035243988037112</v>
      </c>
      <c r="D104" s="51"/>
      <c r="E104" s="51">
        <f>'DataFig2-extra'!AK55</f>
        <v>0.18250885580897708</v>
      </c>
      <c r="F104" s="51"/>
      <c r="G104" s="51"/>
      <c r="H104" s="51"/>
      <c r="I104" s="51"/>
      <c r="J104" s="51"/>
      <c r="K104" s="30">
        <v>8.1716495539551362E-2</v>
      </c>
      <c r="L104" s="30"/>
      <c r="M104" s="30">
        <f>'DataFig2-extra'!BD55</f>
        <v>0.16831845316301908</v>
      </c>
      <c r="N104" s="30">
        <f>'DataFig2-extra'!BE55</f>
        <v>0.14319392043092827</v>
      </c>
      <c r="P104" s="30">
        <v>0.25113805274080292</v>
      </c>
      <c r="R104" s="30">
        <f t="shared" si="13"/>
        <v>0.26917275940940155</v>
      </c>
      <c r="T104" s="30">
        <v>0.39072986162184581</v>
      </c>
      <c r="V104" s="30">
        <f t="shared" si="14"/>
        <v>0.35559186789143093</v>
      </c>
      <c r="Y104" s="60"/>
      <c r="Z104" s="30">
        <v>0.10157287590308164</v>
      </c>
      <c r="AA104" s="30">
        <v>9.671367704868318E-2</v>
      </c>
    </row>
    <row r="105" spans="1:27">
      <c r="A105" s="35">
        <v>2015</v>
      </c>
      <c r="B105" s="51">
        <v>0.19942926549121198</v>
      </c>
      <c r="C105" s="51">
        <v>0.18928427994251251</v>
      </c>
      <c r="D105" s="51"/>
      <c r="E105" s="51">
        <f>'DataFig2-extra'!AK56</f>
        <v>0.18143220600237903</v>
      </c>
      <c r="F105" s="51"/>
      <c r="G105" s="51"/>
      <c r="H105" s="51"/>
      <c r="I105" s="51"/>
      <c r="J105" s="51"/>
      <c r="K105" s="30">
        <v>8.2145707477306998E-2</v>
      </c>
      <c r="L105" s="30"/>
      <c r="M105" s="30">
        <f>'DataFig2-extra'!BD56</f>
        <v>0.16701339531543063</v>
      </c>
      <c r="N105" s="30">
        <f>'DataFig2-extra'!BE56</f>
        <v>0.14245133077469924</v>
      </c>
      <c r="P105" s="30">
        <v>0.2531317492798284</v>
      </c>
      <c r="R105" s="30">
        <f t="shared" si="13"/>
        <v>0.27112880876866136</v>
      </c>
      <c r="T105" s="30">
        <v>0.39079589993039959</v>
      </c>
      <c r="V105" s="30">
        <f t="shared" si="14"/>
        <v>0.3555293755227803</v>
      </c>
      <c r="Y105" s="60"/>
      <c r="Z105" s="30">
        <v>0.10032700352030875</v>
      </c>
      <c r="AA105" s="30">
        <v>9.4888970255851746E-2</v>
      </c>
    </row>
    <row r="106" spans="1:27">
      <c r="A106" s="35">
        <v>2016</v>
      </c>
      <c r="B106" s="51">
        <v>0.19610738356232638</v>
      </c>
      <c r="C106" s="51">
        <v>0.18635572493076327</v>
      </c>
      <c r="D106" s="51">
        <v>0.19345509999999996</v>
      </c>
      <c r="E106" s="51">
        <f>'DataFig2-extra'!AK57</f>
        <v>0.17829205914066676</v>
      </c>
      <c r="F106" s="51"/>
      <c r="G106" s="51"/>
      <c r="H106" s="51"/>
      <c r="I106" s="51"/>
      <c r="J106" s="51"/>
      <c r="K106" s="30">
        <v>8.2236028144998724E-2</v>
      </c>
      <c r="L106" s="30"/>
      <c r="M106" s="30">
        <f>'DataFig2-extra'!BD57</f>
        <v>0.16365137086757089</v>
      </c>
      <c r="N106" s="30">
        <f>'DataFig2-extra'!BE57</f>
        <v>0.13879536533301104</v>
      </c>
      <c r="P106" s="30">
        <v>0.25745285265655049</v>
      </c>
      <c r="Q106" s="51">
        <v>0.22468359999999998</v>
      </c>
      <c r="R106" s="30">
        <f t="shared" si="13"/>
        <v>0.27526817707821011</v>
      </c>
      <c r="T106" s="30">
        <v>0.38641812381382179</v>
      </c>
      <c r="U106" s="51">
        <v>0.44927450000000002</v>
      </c>
      <c r="V106" s="30">
        <f t="shared" si="14"/>
        <v>0.35131406952937738</v>
      </c>
      <c r="Y106" s="60"/>
      <c r="Z106" s="30">
        <v>9.9897095575360056E-2</v>
      </c>
      <c r="AA106" s="30">
        <v>9.4846859574317946E-2</v>
      </c>
    </row>
    <row r="107" spans="1:27">
      <c r="A107" s="35">
        <v>2017</v>
      </c>
      <c r="B107" s="51"/>
      <c r="C107" s="51"/>
      <c r="D107" s="51"/>
      <c r="E107" s="51"/>
      <c r="F107" s="51"/>
      <c r="G107" s="51"/>
      <c r="H107" s="51"/>
      <c r="I107" s="51"/>
      <c r="J107" s="51"/>
    </row>
    <row r="108" spans="1:27">
      <c r="A108">
        <v>2018</v>
      </c>
    </row>
  </sheetData>
  <mergeCells count="1">
    <mergeCell ref="B1:F1"/>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26</vt:i4>
      </vt:variant>
      <vt:variant>
        <vt:lpstr>Charts</vt:lpstr>
      </vt:variant>
      <vt:variant>
        <vt:i4>40</vt:i4>
      </vt:variant>
    </vt:vector>
  </HeadingPairs>
  <TitlesOfParts>
    <vt:vector size="66" baseType="lpstr">
      <vt:lpstr>Tables</vt:lpstr>
      <vt:lpstr>Table1</vt:lpstr>
      <vt:lpstr>Table2</vt:lpstr>
      <vt:lpstr>Table3</vt:lpstr>
      <vt:lpstr>Table4</vt:lpstr>
      <vt:lpstr>datatable4</vt:lpstr>
      <vt:lpstr>Figures</vt:lpstr>
      <vt:lpstr>DataFig1</vt:lpstr>
      <vt:lpstr>DataFig2</vt:lpstr>
      <vt:lpstr>DataFig2-extra</vt:lpstr>
      <vt:lpstr>DataFig3</vt:lpstr>
      <vt:lpstr>DataFig4</vt:lpstr>
      <vt:lpstr>DataFig5</vt:lpstr>
      <vt:lpstr>DataFig6</vt:lpstr>
      <vt:lpstr>Tables(slides)</vt:lpstr>
      <vt:lpstr>Table2slide1</vt:lpstr>
      <vt:lpstr>Table2slide2</vt:lpstr>
      <vt:lpstr>Table2slide3</vt:lpstr>
      <vt:lpstr>Table4slide</vt:lpstr>
      <vt:lpstr>Table4slide2</vt:lpstr>
      <vt:lpstr>Table-wealthtaxbrackets-sup</vt:lpstr>
      <vt:lpstr>Figures(slides)</vt:lpstr>
      <vt:lpstr>Suppl. data</vt:lpstr>
      <vt:lpstr>Estates-SCF</vt:lpstr>
      <vt:lpstr>AAArate</vt:lpstr>
      <vt:lpstr>Estates1976</vt:lpstr>
      <vt:lpstr>Figure1a</vt:lpstr>
      <vt:lpstr>Figure1b</vt:lpstr>
      <vt:lpstr>Figure2a</vt:lpstr>
      <vt:lpstr>Figure2b</vt:lpstr>
      <vt:lpstr>Figure3</vt:lpstr>
      <vt:lpstr>Figure4a</vt:lpstr>
      <vt:lpstr>Figure4b</vt:lpstr>
      <vt:lpstr>Figure5</vt:lpstr>
      <vt:lpstr>Figure 6</vt:lpstr>
      <vt:lpstr>Figure1a-slide</vt:lpstr>
      <vt:lpstr>Figure1a-slide2</vt:lpstr>
      <vt:lpstr>Figure1b-slide</vt:lpstr>
      <vt:lpstr>Figure1sup-slide</vt:lpstr>
      <vt:lpstr>Figure2a-slide</vt:lpstr>
      <vt:lpstr>Figure2a-slide2</vt:lpstr>
      <vt:lpstr>Figure2a-slide3</vt:lpstr>
      <vt:lpstr>Figure2-slide4</vt:lpstr>
      <vt:lpstr>Figure2a-sup1</vt:lpstr>
      <vt:lpstr>Figure2a-sup2</vt:lpstr>
      <vt:lpstr>Figure2-slide1</vt:lpstr>
      <vt:lpstr>Figure2-slide2</vt:lpstr>
      <vt:lpstr>Figure3-slide</vt:lpstr>
      <vt:lpstr>Figure3-slide1</vt:lpstr>
      <vt:lpstr>Figure3-slide2</vt:lpstr>
      <vt:lpstr>Figure3-slide3</vt:lpstr>
      <vt:lpstr>Figure3-slide-sup1</vt:lpstr>
      <vt:lpstr>Figure3-slide-sup2</vt:lpstr>
      <vt:lpstr>Figure4a-slide</vt:lpstr>
      <vt:lpstr>Figure4b-slide</vt:lpstr>
      <vt:lpstr>Figure5-slide</vt:lpstr>
      <vt:lpstr>Figure5-slide0</vt:lpstr>
      <vt:lpstr>Figure5-slide1</vt:lpstr>
      <vt:lpstr>Figure5-sup1</vt:lpstr>
      <vt:lpstr>Figure5-sup2</vt:lpstr>
      <vt:lpstr>Figure5-sup3</vt:lpstr>
      <vt:lpstr>Figure5-sup4</vt:lpstr>
      <vt:lpstr>Figure6-slide1</vt:lpstr>
      <vt:lpstr>Figure6-slide2</vt:lpstr>
      <vt:lpstr>Figure6-slide3</vt:lpstr>
      <vt:lpstr>Figure6-slide4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Zucman</dc:creator>
  <cp:lastModifiedBy>Gabriel Zucman</cp:lastModifiedBy>
  <cp:lastPrinted>2019-12-04T23:03:32Z</cp:lastPrinted>
  <dcterms:created xsi:type="dcterms:W3CDTF">2014-06-25T21:07:15Z</dcterms:created>
  <dcterms:modified xsi:type="dcterms:W3CDTF">2020-06-20T21:00:49Z</dcterms:modified>
</cp:coreProperties>
</file>