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240" yWindow="240" windowWidth="29580" windowHeight="15840" tabRatio="885"/>
  </bookViews>
  <sheets>
    <sheet name="T.J1" sheetId="1" r:id="rId1"/>
    <sheet name="T.J1b" sheetId="2" r:id="rId2"/>
    <sheet name="T.J1c" sheetId="3" r:id="rId3"/>
    <sheet name="T.J1d" sheetId="4" r:id="rId4"/>
    <sheet name="T.J1e" sheetId="32" r:id="rId5"/>
    <sheet name="T.J2" sheetId="5" r:id="rId6"/>
    <sheet name="T.J2b" sheetId="6" r:id="rId7"/>
    <sheet name="T.J2c" sheetId="7" r:id="rId8"/>
    <sheet name="T.J2d" sheetId="8" r:id="rId9"/>
    <sheet name="T.J2e" sheetId="33" r:id="rId10"/>
    <sheet name="T.J3" sheetId="9" r:id="rId11"/>
    <sheet name="T.J3b" sheetId="10" r:id="rId12"/>
    <sheet name="T.J3c" sheetId="11" r:id="rId13"/>
    <sheet name="T.J3d" sheetId="12" r:id="rId14"/>
    <sheet name="T.J3e" sheetId="35" r:id="rId15"/>
    <sheet name="T.J4" sheetId="13" r:id="rId16"/>
    <sheet name="T.J5" sheetId="14" r:id="rId17"/>
    <sheet name="T.J6" sheetId="15" r:id="rId18"/>
    <sheet name="T.J7" sheetId="16" r:id="rId19"/>
    <sheet name="T.J7b" sheetId="17" r:id="rId20"/>
    <sheet name="T.J8" sheetId="26" r:id="rId21"/>
    <sheet name="T.J9" sheetId="27" r:id="rId22"/>
    <sheet name="T.J10" sheetId="28" r:id="rId23"/>
    <sheet name="F.J1" sheetId="21" r:id="rId24"/>
    <sheet name="F.J2" sheetId="22" r:id="rId25"/>
    <sheet name="F.J3" sheetId="23" r:id="rId26"/>
    <sheet name="F.J4" sheetId="25" r:id="rId27"/>
    <sheet name="F.J5" sheetId="31" r:id="rId28"/>
    <sheet name="StataOutput" sheetId="30" r:id="rId29"/>
    <sheet name="results_wealth" sheetId="39" r:id="rId30"/>
    <sheet name="inc_NOR" sheetId="40" r:id="rId31"/>
    <sheet name="inc_SWE" sheetId="41" r:id="rId32"/>
    <sheet name="inc_DNK" sheetId="42" r:id="rId33"/>
    <sheet name="inc_all" sheetId="43" r:id="rId34"/>
    <sheet name="StataOutput2" sheetId="44" r:id="rId35"/>
    <sheet name="preval30pct" sheetId="29" r:id="rId36"/>
    <sheet name="taxrate_DKK06" sheetId="36" r:id="rId37"/>
    <sheet name="marginalrate_NOR06" sheetId="37" r:id="rId38"/>
    <sheet name="marginalrate_SWE06" sheetId="38" r:id="rId39"/>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7" i="9" l="1"/>
  <c r="J8" i="9"/>
  <c r="J9" i="9"/>
  <c r="J10" i="9"/>
  <c r="J11" i="9"/>
  <c r="J12" i="9"/>
  <c r="J13" i="9"/>
  <c r="J14" i="9"/>
  <c r="J15" i="9"/>
  <c r="J16" i="9"/>
  <c r="J17" i="9"/>
  <c r="J18" i="9"/>
  <c r="J19" i="9"/>
  <c r="J20" i="9"/>
  <c r="J21" i="9"/>
  <c r="J6" i="9"/>
  <c r="I7" i="9"/>
  <c r="I8" i="9"/>
  <c r="I9" i="9"/>
  <c r="I10" i="9"/>
  <c r="I11" i="9"/>
  <c r="I12" i="9"/>
  <c r="I13" i="9"/>
  <c r="I14" i="9"/>
  <c r="I15" i="9"/>
  <c r="I16" i="9"/>
  <c r="I17" i="9"/>
  <c r="I18" i="9"/>
  <c r="I19" i="9"/>
  <c r="I20" i="9"/>
  <c r="I21" i="9"/>
  <c r="I6" i="9"/>
  <c r="H7" i="9"/>
  <c r="H8" i="9"/>
  <c r="H9" i="9"/>
  <c r="H10" i="9"/>
  <c r="H11" i="9"/>
  <c r="H12" i="9"/>
  <c r="H13" i="9"/>
  <c r="H14" i="9"/>
  <c r="H15" i="9"/>
  <c r="H16" i="9"/>
  <c r="H17" i="9"/>
  <c r="H18" i="9"/>
  <c r="H19" i="9"/>
  <c r="H20" i="9"/>
  <c r="H21" i="9"/>
  <c r="H6" i="9"/>
  <c r="N7" i="5"/>
  <c r="L7" i="5"/>
  <c r="C13" i="26"/>
  <c r="D8" i="26"/>
  <c r="E8" i="26"/>
  <c r="F6" i="26"/>
  <c r="F8" i="26"/>
  <c r="C8" i="26"/>
  <c r="C10" i="26"/>
  <c r="C9" i="26"/>
  <c r="B23" i="5"/>
  <c r="G7" i="5"/>
  <c r="B7" i="5"/>
  <c r="C7" i="17"/>
  <c r="G7" i="9"/>
  <c r="L7" i="9"/>
  <c r="B7" i="9"/>
  <c r="D8" i="14"/>
  <c r="N8" i="5"/>
  <c r="L8" i="5"/>
  <c r="G8" i="5"/>
  <c r="B8" i="5"/>
  <c r="C8" i="17"/>
  <c r="G8" i="9"/>
  <c r="L8" i="9"/>
  <c r="B8" i="9"/>
  <c r="D9" i="14"/>
  <c r="N9" i="5"/>
  <c r="L9" i="5"/>
  <c r="G9" i="5"/>
  <c r="B9" i="5"/>
  <c r="C9" i="17"/>
  <c r="G9" i="9"/>
  <c r="L9" i="9"/>
  <c r="B9" i="9"/>
  <c r="D10" i="14"/>
  <c r="N10" i="5"/>
  <c r="L10" i="5"/>
  <c r="G10" i="5"/>
  <c r="B10" i="5"/>
  <c r="C10" i="17"/>
  <c r="G10" i="9"/>
  <c r="L10" i="9"/>
  <c r="B10" i="9"/>
  <c r="D11" i="14"/>
  <c r="N11" i="5"/>
  <c r="L11" i="5"/>
  <c r="G11" i="5"/>
  <c r="B11" i="5"/>
  <c r="C11" i="17"/>
  <c r="G11" i="9"/>
  <c r="L11" i="9"/>
  <c r="B11" i="9"/>
  <c r="D12" i="14"/>
  <c r="N12" i="5"/>
  <c r="L12" i="5"/>
  <c r="G12" i="5"/>
  <c r="B12" i="5"/>
  <c r="C12" i="17"/>
  <c r="G12" i="9"/>
  <c r="L12" i="9"/>
  <c r="B12" i="9"/>
  <c r="D13" i="14"/>
  <c r="N13" i="5"/>
  <c r="L13" i="5"/>
  <c r="G13" i="5"/>
  <c r="B13" i="5"/>
  <c r="C13" i="17"/>
  <c r="G13" i="9"/>
  <c r="L13" i="9"/>
  <c r="B13" i="9"/>
  <c r="D14" i="14"/>
  <c r="N14" i="5"/>
  <c r="L14" i="5"/>
  <c r="G14" i="5"/>
  <c r="B14" i="5"/>
  <c r="C14" i="17"/>
  <c r="G14" i="9"/>
  <c r="L14" i="9"/>
  <c r="B14" i="9"/>
  <c r="D15" i="14"/>
  <c r="N15" i="5"/>
  <c r="L15" i="5"/>
  <c r="G15" i="5"/>
  <c r="B15" i="5"/>
  <c r="C15" i="17"/>
  <c r="G15" i="9"/>
  <c r="L15" i="9"/>
  <c r="B15" i="9"/>
  <c r="D16" i="14"/>
  <c r="N16" i="5"/>
  <c r="L16" i="5"/>
  <c r="G16" i="5"/>
  <c r="B16" i="5"/>
  <c r="C16" i="17"/>
  <c r="G16" i="9"/>
  <c r="L16" i="9"/>
  <c r="B16" i="9"/>
  <c r="D17" i="14"/>
  <c r="N17" i="5"/>
  <c r="L17" i="5"/>
  <c r="G17" i="5"/>
  <c r="B17" i="5"/>
  <c r="C17" i="17"/>
  <c r="G17" i="9"/>
  <c r="L17" i="9"/>
  <c r="B17" i="9"/>
  <c r="D18" i="14"/>
  <c r="N18" i="5"/>
  <c r="L18" i="5"/>
  <c r="G18" i="5"/>
  <c r="B18" i="5"/>
  <c r="C18" i="17"/>
  <c r="G18" i="9"/>
  <c r="L18" i="9"/>
  <c r="B18" i="9"/>
  <c r="D19" i="14"/>
  <c r="N19" i="5"/>
  <c r="L19" i="5"/>
  <c r="G19" i="5"/>
  <c r="B19" i="5"/>
  <c r="C19" i="17"/>
  <c r="G19" i="9"/>
  <c r="L19" i="9"/>
  <c r="B19" i="9"/>
  <c r="D20" i="14"/>
  <c r="N20" i="5"/>
  <c r="L20" i="5"/>
  <c r="G20" i="5"/>
  <c r="B20" i="5"/>
  <c r="C20" i="17"/>
  <c r="G20" i="9"/>
  <c r="L20" i="9"/>
  <c r="B20" i="9"/>
  <c r="D21" i="14"/>
  <c r="N21" i="5"/>
  <c r="L21" i="5"/>
  <c r="G21" i="5"/>
  <c r="B21" i="5"/>
  <c r="C21" i="17"/>
  <c r="G21" i="9"/>
  <c r="L21" i="9"/>
  <c r="B21" i="9"/>
  <c r="D22" i="14"/>
  <c r="N6" i="5"/>
  <c r="L6" i="5"/>
  <c r="G6" i="5"/>
  <c r="B6" i="5"/>
  <c r="C6" i="17"/>
  <c r="G6" i="9"/>
  <c r="L6" i="9"/>
  <c r="B6" i="9"/>
  <c r="D7" i="14"/>
  <c r="M7" i="33"/>
  <c r="B23" i="33"/>
  <c r="G7" i="33"/>
  <c r="B7" i="33"/>
  <c r="G7" i="35"/>
  <c r="L7" i="35"/>
  <c r="B7" i="35"/>
  <c r="M8" i="33"/>
  <c r="G8" i="33"/>
  <c r="B8" i="33"/>
  <c r="G8" i="35"/>
  <c r="L8" i="35"/>
  <c r="B8" i="35"/>
  <c r="M9" i="33"/>
  <c r="G9" i="33"/>
  <c r="B9" i="33"/>
  <c r="G9" i="35"/>
  <c r="L9" i="35"/>
  <c r="B9" i="35"/>
  <c r="M10" i="33"/>
  <c r="G10" i="33"/>
  <c r="B10" i="33"/>
  <c r="G10" i="35"/>
  <c r="L10" i="35"/>
  <c r="B10" i="35"/>
  <c r="M11" i="33"/>
  <c r="G11" i="33"/>
  <c r="B11" i="33"/>
  <c r="G11" i="35"/>
  <c r="L11" i="35"/>
  <c r="B11" i="35"/>
  <c r="M12" i="33"/>
  <c r="G12" i="33"/>
  <c r="B12" i="33"/>
  <c r="G12" i="35"/>
  <c r="L12" i="35"/>
  <c r="B12" i="35"/>
  <c r="M13" i="33"/>
  <c r="G13" i="33"/>
  <c r="B13" i="33"/>
  <c r="G13" i="35"/>
  <c r="L13" i="35"/>
  <c r="B13" i="35"/>
  <c r="M14" i="33"/>
  <c r="G14" i="33"/>
  <c r="B14" i="33"/>
  <c r="G14" i="35"/>
  <c r="L14" i="35"/>
  <c r="B14" i="35"/>
  <c r="M15" i="33"/>
  <c r="G15" i="33"/>
  <c r="B15" i="33"/>
  <c r="G15" i="35"/>
  <c r="L15" i="35"/>
  <c r="B15" i="35"/>
  <c r="M16" i="33"/>
  <c r="G16" i="33"/>
  <c r="B16" i="33"/>
  <c r="G16" i="35"/>
  <c r="L16" i="35"/>
  <c r="B16" i="35"/>
  <c r="M17" i="33"/>
  <c r="G17" i="33"/>
  <c r="B17" i="33"/>
  <c r="G17" i="35"/>
  <c r="L17" i="35"/>
  <c r="B17" i="35"/>
  <c r="M18" i="33"/>
  <c r="G18" i="33"/>
  <c r="B18" i="33"/>
  <c r="G18" i="35"/>
  <c r="L18" i="35"/>
  <c r="B18" i="35"/>
  <c r="M19" i="33"/>
  <c r="G19" i="33"/>
  <c r="B19" i="33"/>
  <c r="G19" i="35"/>
  <c r="L19" i="35"/>
  <c r="B19" i="35"/>
  <c r="M20" i="33"/>
  <c r="G20" i="33"/>
  <c r="B20" i="33"/>
  <c r="G20" i="35"/>
  <c r="L20" i="35"/>
  <c r="B20" i="35"/>
  <c r="M21" i="33"/>
  <c r="G21" i="33"/>
  <c r="B21" i="33"/>
  <c r="G21" i="35"/>
  <c r="L21" i="35"/>
  <c r="B21" i="35"/>
  <c r="M6" i="33"/>
  <c r="G6" i="33"/>
  <c r="B6" i="33"/>
  <c r="G6" i="35"/>
  <c r="L6" i="35"/>
  <c r="B6" i="35"/>
  <c r="N6" i="8"/>
  <c r="L6" i="8"/>
  <c r="B23" i="8"/>
  <c r="G6" i="8"/>
  <c r="B6" i="8"/>
  <c r="G6" i="12"/>
  <c r="L6" i="12"/>
  <c r="B6" i="12"/>
  <c r="N7" i="8"/>
  <c r="L7" i="8"/>
  <c r="G7" i="8"/>
  <c r="B7" i="8"/>
  <c r="G7" i="12"/>
  <c r="L7" i="12"/>
  <c r="B7" i="12"/>
  <c r="N8" i="8"/>
  <c r="L8" i="8"/>
  <c r="G8" i="8"/>
  <c r="B8" i="8"/>
  <c r="G8" i="12"/>
  <c r="L8" i="12"/>
  <c r="B8" i="12"/>
  <c r="N9" i="8"/>
  <c r="L9" i="8"/>
  <c r="G9" i="8"/>
  <c r="B9" i="8"/>
  <c r="G9" i="12"/>
  <c r="L9" i="12"/>
  <c r="B9" i="12"/>
  <c r="N10" i="8"/>
  <c r="L10" i="8"/>
  <c r="G10" i="8"/>
  <c r="B10" i="8"/>
  <c r="G10" i="12"/>
  <c r="L10" i="12"/>
  <c r="B10" i="12"/>
  <c r="N11" i="8"/>
  <c r="L11" i="8"/>
  <c r="G11" i="8"/>
  <c r="B11" i="8"/>
  <c r="G11" i="12"/>
  <c r="L11" i="12"/>
  <c r="B11" i="12"/>
  <c r="N12" i="8"/>
  <c r="L12" i="8"/>
  <c r="G12" i="8"/>
  <c r="B12" i="8"/>
  <c r="G12" i="12"/>
  <c r="L12" i="12"/>
  <c r="B12" i="12"/>
  <c r="N13" i="8"/>
  <c r="L13" i="8"/>
  <c r="G13" i="8"/>
  <c r="B13" i="8"/>
  <c r="G13" i="12"/>
  <c r="L13" i="12"/>
  <c r="B13" i="12"/>
  <c r="N14" i="8"/>
  <c r="L14" i="8"/>
  <c r="G14" i="8"/>
  <c r="B14" i="8"/>
  <c r="G14" i="12"/>
  <c r="L14" i="12"/>
  <c r="B14" i="12"/>
  <c r="N15" i="8"/>
  <c r="L15" i="8"/>
  <c r="G15" i="8"/>
  <c r="B15" i="8"/>
  <c r="G15" i="12"/>
  <c r="L15" i="12"/>
  <c r="B15" i="12"/>
  <c r="N16" i="8"/>
  <c r="L16" i="8"/>
  <c r="G16" i="8"/>
  <c r="B16" i="8"/>
  <c r="G16" i="12"/>
  <c r="L16" i="12"/>
  <c r="B16" i="12"/>
  <c r="N17" i="8"/>
  <c r="L17" i="8"/>
  <c r="G17" i="8"/>
  <c r="B17" i="8"/>
  <c r="G17" i="12"/>
  <c r="L17" i="12"/>
  <c r="B17" i="12"/>
  <c r="N18" i="8"/>
  <c r="L18" i="8"/>
  <c r="G18" i="8"/>
  <c r="B18" i="8"/>
  <c r="G18" i="12"/>
  <c r="L18" i="12"/>
  <c r="B18" i="12"/>
  <c r="N19" i="8"/>
  <c r="L19" i="8"/>
  <c r="G19" i="8"/>
  <c r="B19" i="8"/>
  <c r="G19" i="12"/>
  <c r="L19" i="12"/>
  <c r="B19" i="12"/>
  <c r="N20" i="8"/>
  <c r="L20" i="8"/>
  <c r="G20" i="8"/>
  <c r="B20" i="8"/>
  <c r="G20" i="12"/>
  <c r="L20" i="12"/>
  <c r="B20" i="12"/>
  <c r="N21" i="8"/>
  <c r="L21" i="8"/>
  <c r="G21" i="8"/>
  <c r="B21" i="8"/>
  <c r="G21" i="12"/>
  <c r="L21" i="12"/>
  <c r="B21" i="12"/>
  <c r="N6" i="7"/>
  <c r="L6" i="7"/>
  <c r="B23" i="7"/>
  <c r="G6" i="7"/>
  <c r="B6" i="7"/>
  <c r="G6" i="11"/>
  <c r="L6" i="11"/>
  <c r="B6" i="11"/>
  <c r="N7" i="7"/>
  <c r="L7" i="7"/>
  <c r="G7" i="7"/>
  <c r="B7" i="7"/>
  <c r="G7" i="11"/>
  <c r="L7" i="11"/>
  <c r="B7" i="11"/>
  <c r="N8" i="7"/>
  <c r="L8" i="7"/>
  <c r="G8" i="7"/>
  <c r="B8" i="7"/>
  <c r="G8" i="11"/>
  <c r="L8" i="11"/>
  <c r="B8" i="11"/>
  <c r="N9" i="7"/>
  <c r="L9" i="7"/>
  <c r="G9" i="7"/>
  <c r="B9" i="7"/>
  <c r="G9" i="11"/>
  <c r="L9" i="11"/>
  <c r="B9" i="11"/>
  <c r="N10" i="7"/>
  <c r="L10" i="7"/>
  <c r="G10" i="7"/>
  <c r="B10" i="7"/>
  <c r="G10" i="11"/>
  <c r="L10" i="11"/>
  <c r="B10" i="11"/>
  <c r="N11" i="7"/>
  <c r="L11" i="7"/>
  <c r="G11" i="7"/>
  <c r="B11" i="7"/>
  <c r="G11" i="11"/>
  <c r="L11" i="11"/>
  <c r="B11" i="11"/>
  <c r="N12" i="7"/>
  <c r="L12" i="7"/>
  <c r="G12" i="7"/>
  <c r="B12" i="7"/>
  <c r="G12" i="11"/>
  <c r="L12" i="11"/>
  <c r="B12" i="11"/>
  <c r="N13" i="7"/>
  <c r="L13" i="7"/>
  <c r="G13" i="7"/>
  <c r="B13" i="7"/>
  <c r="G13" i="11"/>
  <c r="L13" i="11"/>
  <c r="B13" i="11"/>
  <c r="N14" i="7"/>
  <c r="L14" i="7"/>
  <c r="G14" i="7"/>
  <c r="B14" i="7"/>
  <c r="G14" i="11"/>
  <c r="L14" i="11"/>
  <c r="B14" i="11"/>
  <c r="N15" i="7"/>
  <c r="L15" i="7"/>
  <c r="G15" i="7"/>
  <c r="B15" i="7"/>
  <c r="G15" i="11"/>
  <c r="L15" i="11"/>
  <c r="B15" i="11"/>
  <c r="N16" i="7"/>
  <c r="L16" i="7"/>
  <c r="G16" i="7"/>
  <c r="B16" i="7"/>
  <c r="G16" i="11"/>
  <c r="L16" i="11"/>
  <c r="B16" i="11"/>
  <c r="N17" i="7"/>
  <c r="L17" i="7"/>
  <c r="G17" i="7"/>
  <c r="B17" i="7"/>
  <c r="G17" i="11"/>
  <c r="L17" i="11"/>
  <c r="B17" i="11"/>
  <c r="N18" i="7"/>
  <c r="L18" i="7"/>
  <c r="G18" i="7"/>
  <c r="B18" i="7"/>
  <c r="G18" i="11"/>
  <c r="L18" i="11"/>
  <c r="B18" i="11"/>
  <c r="N19" i="7"/>
  <c r="L19" i="7"/>
  <c r="G19" i="7"/>
  <c r="B19" i="7"/>
  <c r="G19" i="11"/>
  <c r="L19" i="11"/>
  <c r="B19" i="11"/>
  <c r="N20" i="7"/>
  <c r="L20" i="7"/>
  <c r="G20" i="7"/>
  <c r="B20" i="7"/>
  <c r="G20" i="11"/>
  <c r="L20" i="11"/>
  <c r="B20" i="11"/>
  <c r="N21" i="7"/>
  <c r="L21" i="7"/>
  <c r="G21" i="7"/>
  <c r="B21" i="7"/>
  <c r="G21" i="11"/>
  <c r="L21" i="11"/>
  <c r="B21" i="11"/>
  <c r="B19" i="14"/>
  <c r="B20" i="14"/>
  <c r="B21" i="14"/>
  <c r="B22" i="14"/>
  <c r="B18" i="14"/>
  <c r="B17" i="14"/>
  <c r="B16" i="14"/>
  <c r="B7" i="14"/>
  <c r="B15" i="14"/>
  <c r="B14" i="14"/>
  <c r="B13" i="14"/>
  <c r="B12" i="14"/>
  <c r="B11" i="14"/>
  <c r="B10" i="14"/>
  <c r="B9" i="14"/>
  <c r="B8" i="14"/>
  <c r="Q23" i="1"/>
  <c r="R23" i="1"/>
  <c r="L21" i="1"/>
  <c r="L19" i="1"/>
  <c r="L20" i="1"/>
  <c r="L18" i="1"/>
  <c r="L17" i="1"/>
  <c r="L16" i="1"/>
  <c r="L15" i="1"/>
  <c r="O7" i="5"/>
  <c r="O6" i="5"/>
  <c r="O8" i="5"/>
  <c r="O9" i="5"/>
  <c r="O10" i="5"/>
  <c r="O11" i="5"/>
  <c r="O12" i="5"/>
  <c r="O13" i="5"/>
  <c r="O14" i="5"/>
  <c r="O15" i="5"/>
  <c r="O16" i="5"/>
  <c r="O17" i="5"/>
  <c r="O18" i="5"/>
  <c r="O19" i="5"/>
  <c r="O20" i="5"/>
  <c r="O21" i="5"/>
  <c r="M7" i="5"/>
  <c r="B7" i="28"/>
  <c r="E7" i="17"/>
  <c r="G7" i="17"/>
  <c r="I7" i="17"/>
  <c r="J7" i="17"/>
  <c r="B7" i="16"/>
  <c r="M8" i="5"/>
  <c r="B8" i="28"/>
  <c r="E8" i="17"/>
  <c r="G8" i="17"/>
  <c r="I8" i="17"/>
  <c r="J8" i="17"/>
  <c r="B8" i="16"/>
  <c r="M9" i="5"/>
  <c r="B9" i="28"/>
  <c r="E9" i="17"/>
  <c r="G9" i="17"/>
  <c r="I9" i="17"/>
  <c r="J9" i="17"/>
  <c r="B9" i="16"/>
  <c r="M10" i="5"/>
  <c r="B10" i="28"/>
  <c r="E10" i="17"/>
  <c r="G10" i="17"/>
  <c r="I10" i="17"/>
  <c r="J10" i="17"/>
  <c r="B10" i="16"/>
  <c r="M11" i="5"/>
  <c r="B11" i="28"/>
  <c r="E11" i="17"/>
  <c r="G11" i="17"/>
  <c r="I11" i="17"/>
  <c r="J11" i="17"/>
  <c r="B11" i="16"/>
  <c r="M12" i="5"/>
  <c r="B12" i="28"/>
  <c r="E12" i="17"/>
  <c r="G12" i="17"/>
  <c r="I12" i="17"/>
  <c r="J12" i="17"/>
  <c r="B12" i="16"/>
  <c r="M13" i="5"/>
  <c r="B13" i="28"/>
  <c r="E13" i="17"/>
  <c r="G13" i="17"/>
  <c r="I13" i="17"/>
  <c r="J13" i="17"/>
  <c r="B13" i="16"/>
  <c r="M14" i="5"/>
  <c r="B14" i="28"/>
  <c r="E14" i="17"/>
  <c r="G14" i="17"/>
  <c r="I14" i="17"/>
  <c r="J14" i="17"/>
  <c r="B14" i="16"/>
  <c r="M15" i="5"/>
  <c r="B15" i="28"/>
  <c r="E15" i="17"/>
  <c r="G15" i="17"/>
  <c r="I15" i="17"/>
  <c r="J15" i="17"/>
  <c r="B15" i="16"/>
  <c r="M16" i="5"/>
  <c r="B16" i="28"/>
  <c r="E16" i="17"/>
  <c r="G16" i="17"/>
  <c r="I16" i="17"/>
  <c r="J16" i="17"/>
  <c r="B16" i="16"/>
  <c r="M17" i="5"/>
  <c r="B17" i="28"/>
  <c r="E17" i="17"/>
  <c r="G17" i="17"/>
  <c r="I17" i="17"/>
  <c r="J17" i="17"/>
  <c r="B17" i="16"/>
  <c r="M18" i="5"/>
  <c r="B18" i="28"/>
  <c r="E18" i="17"/>
  <c r="G18" i="17"/>
  <c r="I18" i="17"/>
  <c r="J18" i="17"/>
  <c r="B18" i="16"/>
  <c r="M19" i="5"/>
  <c r="B19" i="28"/>
  <c r="E19" i="17"/>
  <c r="G19" i="17"/>
  <c r="I19" i="17"/>
  <c r="J19" i="17"/>
  <c r="M20" i="5"/>
  <c r="B20" i="28"/>
  <c r="E20" i="17"/>
  <c r="G20" i="17"/>
  <c r="I20" i="17"/>
  <c r="J20" i="17"/>
  <c r="M21" i="5"/>
  <c r="B21" i="28"/>
  <c r="E21" i="17"/>
  <c r="G21" i="17"/>
  <c r="I21" i="17"/>
  <c r="J21" i="17"/>
  <c r="M6" i="5"/>
  <c r="B6" i="28"/>
  <c r="E6" i="17"/>
  <c r="G6" i="17"/>
  <c r="I6" i="17"/>
  <c r="J6" i="17"/>
  <c r="B6" i="16"/>
  <c r="O7" i="33"/>
  <c r="O6" i="33"/>
  <c r="O8" i="33"/>
  <c r="O9" i="33"/>
  <c r="O10" i="33"/>
  <c r="O11" i="33"/>
  <c r="O12" i="33"/>
  <c r="O13" i="33"/>
  <c r="O14" i="33"/>
  <c r="O15" i="33"/>
  <c r="O16" i="33"/>
  <c r="O17" i="33"/>
  <c r="O18" i="33"/>
  <c r="O19" i="33"/>
  <c r="O20" i="33"/>
  <c r="O21" i="33"/>
  <c r="O6" i="8"/>
  <c r="O7" i="8"/>
  <c r="O8" i="8"/>
  <c r="O9" i="8"/>
  <c r="O10" i="8"/>
  <c r="O11" i="8"/>
  <c r="O12" i="8"/>
  <c r="O13" i="8"/>
  <c r="O14" i="8"/>
  <c r="O15" i="8"/>
  <c r="O16" i="8"/>
  <c r="O17" i="8"/>
  <c r="O18" i="8"/>
  <c r="O19" i="8"/>
  <c r="O20" i="8"/>
  <c r="O21" i="8"/>
  <c r="M6" i="8"/>
  <c r="M7" i="8"/>
  <c r="M8" i="8"/>
  <c r="M9" i="8"/>
  <c r="M10" i="8"/>
  <c r="M11" i="8"/>
  <c r="M12" i="8"/>
  <c r="M13" i="8"/>
  <c r="M14" i="8"/>
  <c r="M15" i="8"/>
  <c r="M16" i="8"/>
  <c r="M17" i="8"/>
  <c r="M18" i="8"/>
  <c r="M19" i="8"/>
  <c r="M20" i="8"/>
  <c r="M21" i="8"/>
  <c r="C7" i="26"/>
  <c r="O6" i="7"/>
  <c r="O7" i="7"/>
  <c r="O8" i="7"/>
  <c r="O9" i="7"/>
  <c r="O10" i="7"/>
  <c r="O11" i="7"/>
  <c r="O12" i="7"/>
  <c r="O13" i="7"/>
  <c r="O14" i="7"/>
  <c r="O15" i="7"/>
  <c r="O16" i="7"/>
  <c r="O17" i="7"/>
  <c r="O18" i="7"/>
  <c r="O19" i="7"/>
  <c r="O20" i="7"/>
  <c r="O21" i="7"/>
  <c r="M6" i="7"/>
  <c r="M7" i="7"/>
  <c r="M8" i="7"/>
  <c r="M9" i="7"/>
  <c r="M10" i="7"/>
  <c r="M11" i="7"/>
  <c r="M12" i="7"/>
  <c r="M13" i="7"/>
  <c r="M14" i="7"/>
  <c r="M15" i="7"/>
  <c r="M16" i="7"/>
  <c r="M17" i="7"/>
  <c r="M18" i="7"/>
  <c r="M19" i="7"/>
  <c r="M20" i="7"/>
  <c r="M21" i="7"/>
  <c r="E7" i="16"/>
  <c r="E8" i="16"/>
  <c r="E9" i="16"/>
  <c r="E10" i="16"/>
  <c r="E11" i="16"/>
  <c r="E12" i="16"/>
  <c r="E13" i="16"/>
  <c r="E14" i="16"/>
  <c r="E6" i="16"/>
  <c r="D13" i="26"/>
  <c r="D10" i="26"/>
  <c r="C23" i="33"/>
  <c r="E13" i="26"/>
  <c r="E10" i="26"/>
  <c r="D23" i="33"/>
  <c r="F13" i="26"/>
  <c r="F10" i="26"/>
  <c r="E23" i="33"/>
  <c r="C23" i="8"/>
  <c r="D23" i="8"/>
  <c r="E23" i="8"/>
  <c r="B23" i="6"/>
  <c r="C23" i="6"/>
  <c r="D23" i="6"/>
  <c r="E23" i="6"/>
  <c r="C23" i="7"/>
  <c r="D23" i="7"/>
  <c r="E23" i="7"/>
  <c r="G10" i="29"/>
  <c r="G9" i="29"/>
  <c r="G8" i="29"/>
  <c r="G7" i="29"/>
  <c r="G6" i="29"/>
  <c r="G5" i="29"/>
  <c r="G4" i="29"/>
  <c r="G3" i="29"/>
  <c r="G2" i="29"/>
  <c r="E21" i="28"/>
  <c r="E29" i="28"/>
  <c r="D21" i="28"/>
  <c r="D29" i="28"/>
  <c r="C21" i="28"/>
  <c r="C29" i="28"/>
  <c r="B29" i="28"/>
  <c r="E19" i="28"/>
  <c r="E20" i="28"/>
  <c r="E28" i="28"/>
  <c r="D19" i="28"/>
  <c r="D20" i="28"/>
  <c r="D28" i="28"/>
  <c r="C19" i="28"/>
  <c r="C20" i="28"/>
  <c r="C28" i="28"/>
  <c r="B28" i="28"/>
  <c r="E17" i="28"/>
  <c r="E18" i="28"/>
  <c r="E27" i="28"/>
  <c r="D17" i="28"/>
  <c r="D18" i="28"/>
  <c r="D27" i="28"/>
  <c r="C17" i="28"/>
  <c r="C18" i="28"/>
  <c r="C27" i="28"/>
  <c r="B27" i="28"/>
  <c r="E15" i="28"/>
  <c r="E16" i="28"/>
  <c r="E26" i="28"/>
  <c r="D15" i="28"/>
  <c r="D16" i="28"/>
  <c r="D26" i="28"/>
  <c r="C15" i="28"/>
  <c r="C16" i="28"/>
  <c r="C26" i="28"/>
  <c r="B26" i="28"/>
  <c r="E11" i="28"/>
  <c r="E12" i="28"/>
  <c r="E13" i="28"/>
  <c r="E14" i="28"/>
  <c r="E25" i="28"/>
  <c r="D11" i="28"/>
  <c r="D12" i="28"/>
  <c r="D13" i="28"/>
  <c r="D14" i="28"/>
  <c r="D25" i="28"/>
  <c r="C11" i="28"/>
  <c r="C12" i="28"/>
  <c r="C13" i="28"/>
  <c r="C14" i="28"/>
  <c r="C25" i="28"/>
  <c r="B25" i="28"/>
  <c r="E6" i="28"/>
  <c r="E7" i="28"/>
  <c r="E8" i="28"/>
  <c r="E9" i="28"/>
  <c r="E10" i="28"/>
  <c r="E24" i="28"/>
  <c r="D6" i="28"/>
  <c r="D7" i="28"/>
  <c r="D8" i="28"/>
  <c r="D9" i="28"/>
  <c r="D10" i="28"/>
  <c r="D24" i="28"/>
  <c r="C6" i="28"/>
  <c r="C7" i="28"/>
  <c r="C8" i="28"/>
  <c r="C9" i="28"/>
  <c r="C10" i="28"/>
  <c r="C24" i="28"/>
  <c r="B24" i="28"/>
  <c r="E23" i="28"/>
  <c r="D23" i="28"/>
  <c r="C23" i="28"/>
  <c r="B23" i="28"/>
  <c r="E21" i="27"/>
  <c r="E29" i="27"/>
  <c r="D21" i="27"/>
  <c r="D29" i="27"/>
  <c r="C21" i="27"/>
  <c r="C29" i="27"/>
  <c r="B29" i="27"/>
  <c r="E19" i="27"/>
  <c r="E20" i="27"/>
  <c r="E28" i="27"/>
  <c r="D19" i="27"/>
  <c r="D20" i="27"/>
  <c r="D28" i="27"/>
  <c r="C19" i="27"/>
  <c r="C20" i="27"/>
  <c r="C28" i="27"/>
  <c r="B28" i="27"/>
  <c r="E17" i="27"/>
  <c r="E18" i="27"/>
  <c r="E27" i="27"/>
  <c r="D17" i="27"/>
  <c r="D18" i="27"/>
  <c r="D27" i="27"/>
  <c r="C17" i="27"/>
  <c r="C18" i="27"/>
  <c r="C27" i="27"/>
  <c r="B27" i="27"/>
  <c r="E15" i="27"/>
  <c r="E16" i="27"/>
  <c r="E26" i="27"/>
  <c r="D15" i="27"/>
  <c r="D16" i="27"/>
  <c r="D26" i="27"/>
  <c r="C15" i="27"/>
  <c r="C16" i="27"/>
  <c r="C26" i="27"/>
  <c r="B26" i="27"/>
  <c r="E11" i="27"/>
  <c r="E12" i="27"/>
  <c r="E13" i="27"/>
  <c r="E14" i="27"/>
  <c r="E25" i="27"/>
  <c r="D11" i="27"/>
  <c r="D12" i="27"/>
  <c r="D13" i="27"/>
  <c r="D14" i="27"/>
  <c r="D25" i="27"/>
  <c r="C11" i="27"/>
  <c r="C12" i="27"/>
  <c r="C13" i="27"/>
  <c r="C14" i="27"/>
  <c r="C25" i="27"/>
  <c r="B25" i="27"/>
  <c r="E6" i="27"/>
  <c r="E7" i="27"/>
  <c r="E8" i="27"/>
  <c r="E9" i="27"/>
  <c r="E10" i="27"/>
  <c r="E24" i="27"/>
  <c r="D6" i="27"/>
  <c r="D7" i="27"/>
  <c r="D8" i="27"/>
  <c r="D9" i="27"/>
  <c r="D10" i="27"/>
  <c r="D24" i="27"/>
  <c r="C6" i="27"/>
  <c r="C7" i="27"/>
  <c r="C8" i="27"/>
  <c r="C9" i="27"/>
  <c r="C10" i="27"/>
  <c r="C24" i="27"/>
  <c r="B24" i="27"/>
  <c r="E23" i="27"/>
  <c r="D23" i="27"/>
  <c r="C23" i="27"/>
  <c r="B23" i="27"/>
  <c r="F25" i="26"/>
  <c r="E25" i="26"/>
  <c r="D25" i="26"/>
  <c r="C25" i="26"/>
  <c r="F24" i="26"/>
  <c r="E24" i="26"/>
  <c r="D24" i="26"/>
  <c r="C24" i="26"/>
  <c r="F20" i="26"/>
  <c r="E20" i="26"/>
  <c r="D20" i="26"/>
  <c r="C20" i="26"/>
  <c r="F19" i="26"/>
  <c r="E19" i="26"/>
  <c r="D19" i="26"/>
  <c r="C19" i="26"/>
  <c r="F18" i="26"/>
  <c r="E18" i="26"/>
  <c r="D18" i="26"/>
  <c r="C18" i="26"/>
  <c r="F17" i="26"/>
  <c r="E17" i="26"/>
  <c r="D17" i="26"/>
  <c r="C17" i="26"/>
  <c r="F16" i="26"/>
  <c r="E16" i="26"/>
  <c r="D16" i="26"/>
  <c r="C16" i="26"/>
  <c r="F15" i="26"/>
  <c r="E15" i="26"/>
  <c r="D15" i="26"/>
  <c r="C15" i="26"/>
  <c r="K21" i="17"/>
  <c r="K29" i="17"/>
  <c r="J29" i="17"/>
  <c r="I29" i="17"/>
  <c r="H21" i="17"/>
  <c r="H29" i="17"/>
  <c r="G29" i="17"/>
  <c r="F21" i="17"/>
  <c r="F29" i="17"/>
  <c r="E29" i="17"/>
  <c r="D21" i="17"/>
  <c r="D29" i="17"/>
  <c r="C29" i="17"/>
  <c r="B21" i="17"/>
  <c r="B29" i="17"/>
  <c r="K19" i="17"/>
  <c r="K20" i="17"/>
  <c r="K28" i="17"/>
  <c r="J28" i="17"/>
  <c r="I28" i="17"/>
  <c r="H19" i="17"/>
  <c r="H20" i="17"/>
  <c r="H28" i="17"/>
  <c r="G28" i="17"/>
  <c r="F19" i="17"/>
  <c r="F20" i="17"/>
  <c r="F28" i="17"/>
  <c r="E28" i="17"/>
  <c r="D19" i="17"/>
  <c r="D20" i="17"/>
  <c r="D28" i="17"/>
  <c r="C28" i="17"/>
  <c r="B19" i="17"/>
  <c r="B20" i="17"/>
  <c r="B28" i="17"/>
  <c r="K17" i="17"/>
  <c r="K18" i="17"/>
  <c r="K27" i="17"/>
  <c r="J27" i="17"/>
  <c r="I27" i="17"/>
  <c r="H17" i="17"/>
  <c r="H18" i="17"/>
  <c r="H27" i="17"/>
  <c r="G27" i="17"/>
  <c r="F17" i="17"/>
  <c r="F18" i="17"/>
  <c r="F27" i="17"/>
  <c r="E27" i="17"/>
  <c r="D17" i="17"/>
  <c r="D18" i="17"/>
  <c r="D27" i="17"/>
  <c r="C27" i="17"/>
  <c r="B17" i="17"/>
  <c r="B18" i="17"/>
  <c r="B27" i="17"/>
  <c r="K15" i="17"/>
  <c r="K16" i="17"/>
  <c r="K26" i="17"/>
  <c r="J26" i="17"/>
  <c r="I26" i="17"/>
  <c r="H15" i="17"/>
  <c r="H16" i="17"/>
  <c r="H26" i="17"/>
  <c r="G26" i="17"/>
  <c r="F15" i="17"/>
  <c r="F16" i="17"/>
  <c r="F26" i="17"/>
  <c r="E26" i="17"/>
  <c r="D15" i="17"/>
  <c r="D16" i="17"/>
  <c r="D26" i="17"/>
  <c r="C26" i="17"/>
  <c r="B15" i="17"/>
  <c r="B16" i="17"/>
  <c r="B26" i="17"/>
  <c r="K6" i="17"/>
  <c r="K7" i="17"/>
  <c r="K8" i="17"/>
  <c r="K9" i="17"/>
  <c r="K10" i="17"/>
  <c r="K11" i="17"/>
  <c r="K12" i="17"/>
  <c r="K13" i="17"/>
  <c r="K14" i="17"/>
  <c r="K23" i="17"/>
  <c r="J23" i="17"/>
  <c r="I23" i="17"/>
  <c r="H6" i="17"/>
  <c r="H7" i="17"/>
  <c r="H8" i="17"/>
  <c r="H9" i="17"/>
  <c r="H10" i="17"/>
  <c r="H11" i="17"/>
  <c r="H12" i="17"/>
  <c r="H13" i="17"/>
  <c r="H14" i="17"/>
  <c r="H23" i="17"/>
  <c r="G23" i="17"/>
  <c r="F6" i="17"/>
  <c r="F7" i="17"/>
  <c r="F8" i="17"/>
  <c r="F9" i="17"/>
  <c r="F10" i="17"/>
  <c r="F11" i="17"/>
  <c r="F12" i="17"/>
  <c r="F13" i="17"/>
  <c r="F14" i="17"/>
  <c r="F23" i="17"/>
  <c r="E23" i="17"/>
  <c r="D6" i="17"/>
  <c r="D7" i="17"/>
  <c r="D8" i="17"/>
  <c r="D9" i="17"/>
  <c r="D10" i="17"/>
  <c r="D11" i="17"/>
  <c r="D12" i="17"/>
  <c r="D13" i="17"/>
  <c r="D14" i="17"/>
  <c r="D23" i="17"/>
  <c r="C23" i="17"/>
  <c r="B6" i="17"/>
  <c r="B7" i="17"/>
  <c r="B8" i="17"/>
  <c r="B9" i="17"/>
  <c r="B10" i="17"/>
  <c r="B11" i="17"/>
  <c r="B12" i="17"/>
  <c r="B13" i="17"/>
  <c r="B14" i="17"/>
  <c r="B23" i="17"/>
  <c r="M22" i="17"/>
  <c r="AA10" i="17"/>
  <c r="E21" i="16"/>
  <c r="E29" i="16"/>
  <c r="D21" i="16"/>
  <c r="D29" i="16"/>
  <c r="C21" i="16"/>
  <c r="C29" i="16"/>
  <c r="B29" i="16"/>
  <c r="E19" i="16"/>
  <c r="E20" i="16"/>
  <c r="E28" i="16"/>
  <c r="D19" i="16"/>
  <c r="D20" i="16"/>
  <c r="D28" i="16"/>
  <c r="C19" i="16"/>
  <c r="C20" i="16"/>
  <c r="C28" i="16"/>
  <c r="B28" i="16"/>
  <c r="E17" i="16"/>
  <c r="E18" i="16"/>
  <c r="E27" i="16"/>
  <c r="D17" i="16"/>
  <c r="D18" i="16"/>
  <c r="D27" i="16"/>
  <c r="C17" i="16"/>
  <c r="C18" i="16"/>
  <c r="C27" i="16"/>
  <c r="B27" i="16"/>
  <c r="E15" i="16"/>
  <c r="E16" i="16"/>
  <c r="E26" i="16"/>
  <c r="D15" i="16"/>
  <c r="D16" i="16"/>
  <c r="D26" i="16"/>
  <c r="C15" i="16"/>
  <c r="C16" i="16"/>
  <c r="C26" i="16"/>
  <c r="B26" i="16"/>
  <c r="E23" i="16"/>
  <c r="D6" i="16"/>
  <c r="D7" i="16"/>
  <c r="D8" i="16"/>
  <c r="D9" i="16"/>
  <c r="D10" i="16"/>
  <c r="D11" i="16"/>
  <c r="D12" i="16"/>
  <c r="D13" i="16"/>
  <c r="D14" i="16"/>
  <c r="D23" i="16"/>
  <c r="C6" i="16"/>
  <c r="C7" i="16"/>
  <c r="C8" i="16"/>
  <c r="C9" i="16"/>
  <c r="C10" i="16"/>
  <c r="C11" i="16"/>
  <c r="C12" i="16"/>
  <c r="C13" i="16"/>
  <c r="C14" i="16"/>
  <c r="C23" i="16"/>
  <c r="B23" i="16"/>
  <c r="L22" i="14"/>
  <c r="H22" i="14"/>
  <c r="B28" i="8"/>
  <c r="B28" i="7"/>
  <c r="B28" i="5"/>
  <c r="B27" i="8"/>
  <c r="B27" i="7"/>
  <c r="B27" i="5"/>
  <c r="B26" i="8"/>
  <c r="B26" i="7"/>
  <c r="B26" i="5"/>
  <c r="L7" i="14"/>
  <c r="L8" i="14"/>
  <c r="L9" i="14"/>
  <c r="L10" i="14"/>
  <c r="L11" i="14"/>
  <c r="L12" i="14"/>
  <c r="L13" i="14"/>
  <c r="L14" i="14"/>
  <c r="L15" i="14"/>
  <c r="L16" i="14"/>
  <c r="L17" i="14"/>
  <c r="L18" i="14"/>
  <c r="L19" i="14"/>
  <c r="L20" i="14"/>
  <c r="L21" i="14"/>
  <c r="H7" i="14"/>
  <c r="H8" i="14"/>
  <c r="H9" i="14"/>
  <c r="H10" i="14"/>
  <c r="H11" i="14"/>
  <c r="H12" i="14"/>
  <c r="H13" i="14"/>
  <c r="H14" i="14"/>
  <c r="H15" i="14"/>
  <c r="H16" i="14"/>
  <c r="H17" i="14"/>
  <c r="H18" i="14"/>
  <c r="H19" i="14"/>
  <c r="H20" i="14"/>
  <c r="H21" i="14"/>
  <c r="D30" i="14"/>
  <c r="P22" i="14"/>
  <c r="P30" i="14"/>
  <c r="L30" i="14"/>
  <c r="H30" i="14"/>
  <c r="Q21" i="9"/>
  <c r="Q20" i="9"/>
  <c r="P21" i="14"/>
  <c r="Q19" i="9"/>
  <c r="P20" i="14"/>
  <c r="Q18" i="9"/>
  <c r="P19" i="14"/>
  <c r="Q17" i="9"/>
  <c r="P18" i="14"/>
  <c r="Q16" i="9"/>
  <c r="P17" i="14"/>
  <c r="Q15" i="9"/>
  <c r="P16" i="14"/>
  <c r="Q14" i="9"/>
  <c r="P15" i="14"/>
  <c r="Q13" i="9"/>
  <c r="P14" i="14"/>
  <c r="Q12" i="9"/>
  <c r="P13" i="14"/>
  <c r="Q11" i="9"/>
  <c r="P12" i="14"/>
  <c r="Q10" i="9"/>
  <c r="P11" i="14"/>
  <c r="Q9" i="9"/>
  <c r="P10" i="14"/>
  <c r="Q8" i="9"/>
  <c r="P9" i="14"/>
  <c r="Q7" i="9"/>
  <c r="P8" i="14"/>
  <c r="Q6" i="9"/>
  <c r="P7" i="14"/>
  <c r="L36" i="13"/>
  <c r="K36" i="13"/>
  <c r="J36" i="13"/>
  <c r="I36" i="13"/>
  <c r="H36" i="13"/>
  <c r="G36" i="13"/>
  <c r="F36" i="13"/>
  <c r="E36" i="13"/>
  <c r="D36" i="13"/>
  <c r="C36" i="13"/>
  <c r="B36" i="13"/>
  <c r="L35" i="13"/>
  <c r="K35" i="13"/>
  <c r="J35" i="13"/>
  <c r="I35" i="13"/>
  <c r="H35" i="13"/>
  <c r="G35" i="13"/>
  <c r="F35" i="13"/>
  <c r="E35" i="13"/>
  <c r="D35" i="13"/>
  <c r="C35" i="13"/>
  <c r="B35" i="13"/>
  <c r="L34" i="13"/>
  <c r="K34" i="13"/>
  <c r="J34" i="13"/>
  <c r="I34" i="13"/>
  <c r="H34" i="13"/>
  <c r="G34" i="13"/>
  <c r="F34" i="13"/>
  <c r="E34" i="13"/>
  <c r="D34" i="13"/>
  <c r="C34" i="13"/>
  <c r="B34" i="13"/>
  <c r="L33" i="13"/>
  <c r="K33" i="13"/>
  <c r="J33" i="13"/>
  <c r="I33" i="13"/>
  <c r="H33" i="13"/>
  <c r="G33" i="13"/>
  <c r="F33" i="13"/>
  <c r="E33" i="13"/>
  <c r="D33" i="13"/>
  <c r="C33" i="13"/>
  <c r="B33" i="13"/>
  <c r="L32" i="13"/>
  <c r="K32" i="13"/>
  <c r="J32" i="13"/>
  <c r="I32" i="13"/>
  <c r="H32" i="13"/>
  <c r="G32" i="13"/>
  <c r="F32" i="13"/>
  <c r="E32" i="13"/>
  <c r="D32" i="13"/>
  <c r="C32" i="13"/>
  <c r="B32" i="13"/>
  <c r="L31" i="13"/>
  <c r="K31" i="13"/>
  <c r="J31" i="13"/>
  <c r="I31" i="13"/>
  <c r="H31" i="13"/>
  <c r="G31" i="13"/>
  <c r="F31" i="13"/>
  <c r="E31" i="13"/>
  <c r="D31" i="13"/>
  <c r="C31" i="13"/>
  <c r="B31" i="13"/>
  <c r="L30" i="13"/>
  <c r="K30" i="13"/>
  <c r="J30" i="13"/>
  <c r="I30" i="13"/>
  <c r="H30" i="13"/>
  <c r="G30" i="13"/>
  <c r="F30" i="13"/>
  <c r="E30" i="13"/>
  <c r="D30" i="13"/>
  <c r="C30" i="13"/>
  <c r="B30" i="13"/>
  <c r="L27" i="13"/>
  <c r="K27" i="13"/>
  <c r="J27" i="13"/>
  <c r="I27" i="13"/>
  <c r="H27" i="13"/>
  <c r="G27" i="13"/>
  <c r="F27" i="13"/>
  <c r="E27" i="13"/>
  <c r="D27" i="13"/>
  <c r="C27" i="13"/>
  <c r="B27" i="13"/>
  <c r="L26" i="13"/>
  <c r="K26" i="13"/>
  <c r="J26" i="13"/>
  <c r="I26" i="13"/>
  <c r="H26" i="13"/>
  <c r="G26" i="13"/>
  <c r="F26" i="13"/>
  <c r="E26" i="13"/>
  <c r="D26" i="13"/>
  <c r="C26" i="13"/>
  <c r="B26" i="13"/>
  <c r="L25" i="13"/>
  <c r="K25" i="13"/>
  <c r="J25" i="13"/>
  <c r="I25" i="13"/>
  <c r="H25" i="13"/>
  <c r="G25" i="13"/>
  <c r="F25" i="13"/>
  <c r="E25" i="13"/>
  <c r="D25" i="13"/>
  <c r="C25" i="13"/>
  <c r="B25" i="13"/>
  <c r="L24" i="13"/>
  <c r="K24" i="13"/>
  <c r="J24" i="13"/>
  <c r="I24" i="13"/>
  <c r="H24" i="13"/>
  <c r="G24" i="13"/>
  <c r="F24" i="13"/>
  <c r="E24" i="13"/>
  <c r="D24" i="13"/>
  <c r="C24" i="13"/>
  <c r="B24" i="13"/>
  <c r="L23" i="13"/>
  <c r="K23" i="13"/>
  <c r="J23" i="13"/>
  <c r="I23" i="13"/>
  <c r="H23" i="13"/>
  <c r="G23" i="13"/>
  <c r="F23" i="13"/>
  <c r="E23" i="13"/>
  <c r="D23" i="13"/>
  <c r="C23" i="13"/>
  <c r="B23" i="13"/>
  <c r="L22" i="13"/>
  <c r="K22" i="13"/>
  <c r="J22" i="13"/>
  <c r="I22" i="13"/>
  <c r="H22" i="13"/>
  <c r="G22" i="13"/>
  <c r="F22" i="13"/>
  <c r="E22" i="13"/>
  <c r="D22" i="13"/>
  <c r="C22" i="13"/>
  <c r="B22" i="13"/>
  <c r="L21" i="13"/>
  <c r="K21" i="13"/>
  <c r="J21" i="13"/>
  <c r="I21" i="13"/>
  <c r="H21" i="13"/>
  <c r="G21" i="13"/>
  <c r="F21" i="13"/>
  <c r="E21" i="13"/>
  <c r="D21" i="13"/>
  <c r="C21" i="13"/>
  <c r="B21" i="13"/>
  <c r="U18" i="13"/>
  <c r="L11" i="13"/>
  <c r="K11" i="13"/>
  <c r="J11" i="13"/>
  <c r="I11" i="13"/>
  <c r="H11" i="13"/>
  <c r="G11" i="13"/>
  <c r="F11" i="13"/>
  <c r="E11" i="13"/>
  <c r="D11" i="13"/>
  <c r="C11" i="13"/>
  <c r="B11" i="13"/>
  <c r="L10" i="13"/>
  <c r="K10" i="13"/>
  <c r="J10" i="13"/>
  <c r="I10" i="13"/>
  <c r="H10" i="13"/>
  <c r="G10" i="13"/>
  <c r="F10" i="13"/>
  <c r="E10" i="13"/>
  <c r="D10" i="13"/>
  <c r="C10" i="13"/>
  <c r="B10" i="13"/>
  <c r="L9" i="13"/>
  <c r="K9" i="13"/>
  <c r="J9" i="13"/>
  <c r="I9" i="13"/>
  <c r="H9" i="13"/>
  <c r="G9" i="13"/>
  <c r="F9" i="13"/>
  <c r="E9" i="13"/>
  <c r="D9" i="13"/>
  <c r="C9" i="13"/>
  <c r="B9" i="13"/>
  <c r="L8" i="13"/>
  <c r="K8" i="13"/>
  <c r="J8" i="13"/>
  <c r="I8" i="13"/>
  <c r="H8" i="13"/>
  <c r="G8" i="13"/>
  <c r="F8" i="13"/>
  <c r="E8" i="13"/>
  <c r="D8" i="13"/>
  <c r="C8" i="13"/>
  <c r="B8" i="13"/>
  <c r="L7" i="13"/>
  <c r="K7" i="13"/>
  <c r="J7" i="13"/>
  <c r="I7" i="13"/>
  <c r="H7" i="13"/>
  <c r="G7" i="13"/>
  <c r="F7" i="13"/>
  <c r="E7" i="13"/>
  <c r="D7" i="13"/>
  <c r="C7" i="13"/>
  <c r="B7" i="13"/>
  <c r="L6" i="13"/>
  <c r="K6" i="13"/>
  <c r="J6" i="13"/>
  <c r="I6" i="13"/>
  <c r="H6" i="13"/>
  <c r="G6" i="13"/>
  <c r="F6" i="13"/>
  <c r="E6" i="13"/>
  <c r="D6" i="13"/>
  <c r="C6" i="13"/>
  <c r="B6" i="13"/>
  <c r="L5" i="13"/>
  <c r="K5" i="13"/>
  <c r="J5" i="13"/>
  <c r="I5" i="13"/>
  <c r="H5" i="13"/>
  <c r="G5" i="13"/>
  <c r="F5" i="13"/>
  <c r="E5" i="13"/>
  <c r="D5" i="13"/>
  <c r="C5" i="13"/>
  <c r="B5" i="13"/>
  <c r="J21" i="33"/>
  <c r="E21" i="33"/>
  <c r="O21" i="35"/>
  <c r="J21" i="35"/>
  <c r="E21" i="35"/>
  <c r="T21" i="35"/>
  <c r="T29" i="35"/>
  <c r="O29" i="35"/>
  <c r="J29" i="35"/>
  <c r="Y29" i="35"/>
  <c r="I21" i="33"/>
  <c r="D21" i="33"/>
  <c r="N21" i="35"/>
  <c r="I21" i="35"/>
  <c r="D21" i="35"/>
  <c r="S21" i="35"/>
  <c r="S29" i="35"/>
  <c r="N29" i="35"/>
  <c r="I29" i="35"/>
  <c r="X29" i="35"/>
  <c r="H21" i="33"/>
  <c r="C21" i="33"/>
  <c r="M21" i="35"/>
  <c r="H21" i="35"/>
  <c r="C21" i="35"/>
  <c r="R21" i="35"/>
  <c r="R29" i="35"/>
  <c r="M29" i="35"/>
  <c r="H29" i="35"/>
  <c r="W29" i="35"/>
  <c r="Q21" i="35"/>
  <c r="Q29" i="35"/>
  <c r="L29" i="35"/>
  <c r="G29" i="35"/>
  <c r="V29" i="35"/>
  <c r="E29" i="35"/>
  <c r="D29" i="35"/>
  <c r="C29" i="35"/>
  <c r="B29" i="35"/>
  <c r="J19" i="33"/>
  <c r="E19" i="33"/>
  <c r="O19" i="35"/>
  <c r="J19" i="35"/>
  <c r="E19" i="35"/>
  <c r="T19" i="35"/>
  <c r="J20" i="33"/>
  <c r="E20" i="33"/>
  <c r="O20" i="35"/>
  <c r="J20" i="35"/>
  <c r="E20" i="35"/>
  <c r="T20" i="35"/>
  <c r="T28" i="35"/>
  <c r="O28" i="35"/>
  <c r="J28" i="35"/>
  <c r="Y28" i="35"/>
  <c r="I19" i="33"/>
  <c r="D19" i="33"/>
  <c r="N19" i="35"/>
  <c r="I19" i="35"/>
  <c r="D19" i="35"/>
  <c r="S19" i="35"/>
  <c r="I20" i="33"/>
  <c r="D20" i="33"/>
  <c r="N20" i="35"/>
  <c r="I20" i="35"/>
  <c r="D20" i="35"/>
  <c r="S20" i="35"/>
  <c r="S28" i="35"/>
  <c r="N28" i="35"/>
  <c r="I28" i="35"/>
  <c r="X28" i="35"/>
  <c r="H19" i="33"/>
  <c r="C19" i="33"/>
  <c r="M19" i="35"/>
  <c r="H19" i="35"/>
  <c r="C19" i="35"/>
  <c r="R19" i="35"/>
  <c r="H20" i="33"/>
  <c r="C20" i="33"/>
  <c r="M20" i="35"/>
  <c r="H20" i="35"/>
  <c r="C20" i="35"/>
  <c r="R20" i="35"/>
  <c r="R28" i="35"/>
  <c r="M28" i="35"/>
  <c r="H28" i="35"/>
  <c r="W28" i="35"/>
  <c r="Q19" i="35"/>
  <c r="Q20" i="35"/>
  <c r="Q28" i="35"/>
  <c r="L28" i="35"/>
  <c r="G28" i="35"/>
  <c r="V28" i="35"/>
  <c r="E28" i="35"/>
  <c r="D28" i="35"/>
  <c r="C28" i="35"/>
  <c r="J17" i="33"/>
  <c r="E17" i="33"/>
  <c r="O17" i="35"/>
  <c r="J17" i="35"/>
  <c r="E17" i="35"/>
  <c r="T17" i="35"/>
  <c r="J18" i="33"/>
  <c r="E18" i="33"/>
  <c r="O18" i="35"/>
  <c r="J18" i="35"/>
  <c r="E18" i="35"/>
  <c r="T18" i="35"/>
  <c r="T27" i="35"/>
  <c r="O27" i="35"/>
  <c r="J27" i="35"/>
  <c r="Y27" i="35"/>
  <c r="I17" i="33"/>
  <c r="D17" i="33"/>
  <c r="N17" i="35"/>
  <c r="I17" i="35"/>
  <c r="D17" i="35"/>
  <c r="S17" i="35"/>
  <c r="I18" i="33"/>
  <c r="D18" i="33"/>
  <c r="N18" i="35"/>
  <c r="I18" i="35"/>
  <c r="D18" i="35"/>
  <c r="S18" i="35"/>
  <c r="S27" i="35"/>
  <c r="N27" i="35"/>
  <c r="I27" i="35"/>
  <c r="X27" i="35"/>
  <c r="H17" i="33"/>
  <c r="C17" i="33"/>
  <c r="M17" i="35"/>
  <c r="H17" i="35"/>
  <c r="C17" i="35"/>
  <c r="R17" i="35"/>
  <c r="H18" i="33"/>
  <c r="C18" i="33"/>
  <c r="M18" i="35"/>
  <c r="H18" i="35"/>
  <c r="C18" i="35"/>
  <c r="R18" i="35"/>
  <c r="R27" i="35"/>
  <c r="M27" i="35"/>
  <c r="H27" i="35"/>
  <c r="W27" i="35"/>
  <c r="Q17" i="35"/>
  <c r="Q18" i="35"/>
  <c r="Q27" i="35"/>
  <c r="L27" i="35"/>
  <c r="G27" i="35"/>
  <c r="V27" i="35"/>
  <c r="E27" i="35"/>
  <c r="D27" i="35"/>
  <c r="C27" i="35"/>
  <c r="J15" i="33"/>
  <c r="E15" i="33"/>
  <c r="O15" i="35"/>
  <c r="J15" i="35"/>
  <c r="E15" i="35"/>
  <c r="T15" i="35"/>
  <c r="J16" i="33"/>
  <c r="E16" i="33"/>
  <c r="O16" i="35"/>
  <c r="J16" i="35"/>
  <c r="E16" i="35"/>
  <c r="T16" i="35"/>
  <c r="T26" i="35"/>
  <c r="O26" i="35"/>
  <c r="J26" i="35"/>
  <c r="Y26" i="35"/>
  <c r="I15" i="33"/>
  <c r="D15" i="33"/>
  <c r="N15" i="35"/>
  <c r="I15" i="35"/>
  <c r="D15" i="35"/>
  <c r="S15" i="35"/>
  <c r="I16" i="33"/>
  <c r="D16" i="33"/>
  <c r="N16" i="35"/>
  <c r="I16" i="35"/>
  <c r="D16" i="35"/>
  <c r="S16" i="35"/>
  <c r="S26" i="35"/>
  <c r="N26" i="35"/>
  <c r="I26" i="35"/>
  <c r="X26" i="35"/>
  <c r="H15" i="33"/>
  <c r="C15" i="33"/>
  <c r="M15" i="35"/>
  <c r="H15" i="35"/>
  <c r="C15" i="35"/>
  <c r="R15" i="35"/>
  <c r="H16" i="33"/>
  <c r="C16" i="33"/>
  <c r="M16" i="35"/>
  <c r="H16" i="35"/>
  <c r="C16" i="35"/>
  <c r="R16" i="35"/>
  <c r="R26" i="35"/>
  <c r="M26" i="35"/>
  <c r="H26" i="35"/>
  <c r="W26" i="35"/>
  <c r="Q15" i="35"/>
  <c r="Q16" i="35"/>
  <c r="Q26" i="35"/>
  <c r="L26" i="35"/>
  <c r="G26" i="35"/>
  <c r="V26" i="35"/>
  <c r="E26" i="35"/>
  <c r="D26" i="35"/>
  <c r="C26" i="35"/>
  <c r="L25" i="35"/>
  <c r="G25" i="35"/>
  <c r="L24" i="35"/>
  <c r="G24" i="35"/>
  <c r="J6" i="33"/>
  <c r="E6" i="33"/>
  <c r="O6" i="35"/>
  <c r="J6" i="35"/>
  <c r="E6" i="35"/>
  <c r="T6" i="35"/>
  <c r="J7" i="33"/>
  <c r="E7" i="33"/>
  <c r="O7" i="35"/>
  <c r="J7" i="35"/>
  <c r="E7" i="35"/>
  <c r="T7" i="35"/>
  <c r="J8" i="33"/>
  <c r="E8" i="33"/>
  <c r="O8" i="35"/>
  <c r="J8" i="35"/>
  <c r="E8" i="35"/>
  <c r="T8" i="35"/>
  <c r="J9" i="33"/>
  <c r="E9" i="33"/>
  <c r="O9" i="35"/>
  <c r="J9" i="35"/>
  <c r="E9" i="35"/>
  <c r="T9" i="35"/>
  <c r="J10" i="33"/>
  <c r="E10" i="33"/>
  <c r="O10" i="35"/>
  <c r="J10" i="35"/>
  <c r="E10" i="35"/>
  <c r="T10" i="35"/>
  <c r="J11" i="33"/>
  <c r="E11" i="33"/>
  <c r="O11" i="35"/>
  <c r="J11" i="35"/>
  <c r="E11" i="35"/>
  <c r="T11" i="35"/>
  <c r="J12" i="33"/>
  <c r="E12" i="33"/>
  <c r="O12" i="35"/>
  <c r="J12" i="35"/>
  <c r="E12" i="35"/>
  <c r="T12" i="35"/>
  <c r="J13" i="33"/>
  <c r="E13" i="33"/>
  <c r="O13" i="35"/>
  <c r="J13" i="35"/>
  <c r="E13" i="35"/>
  <c r="T13" i="35"/>
  <c r="J14" i="33"/>
  <c r="E14" i="33"/>
  <c r="O14" i="35"/>
  <c r="J14" i="35"/>
  <c r="E14" i="35"/>
  <c r="T14" i="35"/>
  <c r="T23" i="35"/>
  <c r="O23" i="35"/>
  <c r="J23" i="35"/>
  <c r="Y23" i="35"/>
  <c r="I6" i="33"/>
  <c r="D6" i="33"/>
  <c r="N6" i="35"/>
  <c r="I6" i="35"/>
  <c r="D6" i="35"/>
  <c r="S6" i="35"/>
  <c r="I7" i="33"/>
  <c r="D7" i="33"/>
  <c r="N7" i="35"/>
  <c r="I7" i="35"/>
  <c r="D7" i="35"/>
  <c r="S7" i="35"/>
  <c r="I8" i="33"/>
  <c r="D8" i="33"/>
  <c r="N8" i="35"/>
  <c r="I8" i="35"/>
  <c r="D8" i="35"/>
  <c r="S8" i="35"/>
  <c r="I9" i="33"/>
  <c r="D9" i="33"/>
  <c r="N9" i="35"/>
  <c r="I9" i="35"/>
  <c r="D9" i="35"/>
  <c r="S9" i="35"/>
  <c r="I10" i="33"/>
  <c r="D10" i="33"/>
  <c r="N10" i="35"/>
  <c r="I10" i="35"/>
  <c r="D10" i="35"/>
  <c r="S10" i="35"/>
  <c r="I11" i="33"/>
  <c r="D11" i="33"/>
  <c r="N11" i="35"/>
  <c r="I11" i="35"/>
  <c r="D11" i="35"/>
  <c r="S11" i="35"/>
  <c r="I12" i="33"/>
  <c r="D12" i="33"/>
  <c r="N12" i="35"/>
  <c r="I12" i="35"/>
  <c r="D12" i="35"/>
  <c r="S12" i="35"/>
  <c r="I13" i="33"/>
  <c r="D13" i="33"/>
  <c r="N13" i="35"/>
  <c r="I13" i="35"/>
  <c r="D13" i="35"/>
  <c r="S13" i="35"/>
  <c r="I14" i="33"/>
  <c r="D14" i="33"/>
  <c r="N14" i="35"/>
  <c r="I14" i="35"/>
  <c r="D14" i="35"/>
  <c r="S14" i="35"/>
  <c r="S23" i="35"/>
  <c r="N23" i="35"/>
  <c r="I23" i="35"/>
  <c r="X23" i="35"/>
  <c r="H6" i="33"/>
  <c r="C6" i="33"/>
  <c r="M6" i="35"/>
  <c r="H6" i="35"/>
  <c r="C6" i="35"/>
  <c r="R6" i="35"/>
  <c r="H7" i="33"/>
  <c r="C7" i="33"/>
  <c r="M7" i="35"/>
  <c r="H7" i="35"/>
  <c r="C7" i="35"/>
  <c r="R7" i="35"/>
  <c r="H8" i="33"/>
  <c r="C8" i="33"/>
  <c r="M8" i="35"/>
  <c r="H8" i="35"/>
  <c r="C8" i="35"/>
  <c r="R8" i="35"/>
  <c r="H9" i="33"/>
  <c r="C9" i="33"/>
  <c r="M9" i="35"/>
  <c r="H9" i="35"/>
  <c r="C9" i="35"/>
  <c r="R9" i="35"/>
  <c r="H10" i="33"/>
  <c r="C10" i="33"/>
  <c r="M10" i="35"/>
  <c r="H10" i="35"/>
  <c r="C10" i="35"/>
  <c r="R10" i="35"/>
  <c r="H11" i="33"/>
  <c r="C11" i="33"/>
  <c r="M11" i="35"/>
  <c r="H11" i="35"/>
  <c r="C11" i="35"/>
  <c r="R11" i="35"/>
  <c r="H12" i="33"/>
  <c r="C12" i="33"/>
  <c r="M12" i="35"/>
  <c r="H12" i="35"/>
  <c r="C12" i="35"/>
  <c r="R12" i="35"/>
  <c r="H13" i="33"/>
  <c r="C13" i="33"/>
  <c r="M13" i="35"/>
  <c r="H13" i="35"/>
  <c r="C13" i="35"/>
  <c r="R13" i="35"/>
  <c r="H14" i="33"/>
  <c r="C14" i="33"/>
  <c r="M14" i="35"/>
  <c r="H14" i="35"/>
  <c r="C14" i="35"/>
  <c r="R14" i="35"/>
  <c r="R23" i="35"/>
  <c r="M23" i="35"/>
  <c r="H23" i="35"/>
  <c r="W23" i="35"/>
  <c r="Q6" i="35"/>
  <c r="Q7" i="35"/>
  <c r="Q8" i="35"/>
  <c r="Q9" i="35"/>
  <c r="Q10" i="35"/>
  <c r="Q11" i="35"/>
  <c r="Q12" i="35"/>
  <c r="Q13" i="35"/>
  <c r="Q14" i="35"/>
  <c r="Q23" i="35"/>
  <c r="L23" i="35"/>
  <c r="G23" i="35"/>
  <c r="V23" i="35"/>
  <c r="E23" i="35"/>
  <c r="D23" i="35"/>
  <c r="C23" i="35"/>
  <c r="Y21" i="35"/>
  <c r="X21" i="35"/>
  <c r="W21" i="35"/>
  <c r="V21" i="35"/>
  <c r="Y20" i="35"/>
  <c r="X20" i="35"/>
  <c r="W20" i="35"/>
  <c r="V20" i="35"/>
  <c r="Y19" i="35"/>
  <c r="X19" i="35"/>
  <c r="W19" i="35"/>
  <c r="V19" i="35"/>
  <c r="Y18" i="35"/>
  <c r="X18" i="35"/>
  <c r="W18" i="35"/>
  <c r="V18" i="35"/>
  <c r="Y17" i="35"/>
  <c r="X17" i="35"/>
  <c r="W17" i="35"/>
  <c r="V17" i="35"/>
  <c r="Y16" i="35"/>
  <c r="X16" i="35"/>
  <c r="W16" i="35"/>
  <c r="V16" i="35"/>
  <c r="Y15" i="35"/>
  <c r="X15" i="35"/>
  <c r="W15" i="35"/>
  <c r="V15" i="35"/>
  <c r="Y14" i="35"/>
  <c r="X14" i="35"/>
  <c r="W14" i="35"/>
  <c r="V14" i="35"/>
  <c r="Y13" i="35"/>
  <c r="X13" i="35"/>
  <c r="W13" i="35"/>
  <c r="V13" i="35"/>
  <c r="Y12" i="35"/>
  <c r="X12" i="35"/>
  <c r="W12" i="35"/>
  <c r="V12" i="35"/>
  <c r="Y11" i="35"/>
  <c r="X11" i="35"/>
  <c r="W11" i="35"/>
  <c r="V11" i="35"/>
  <c r="Y10" i="35"/>
  <c r="X10" i="35"/>
  <c r="W10" i="35"/>
  <c r="V10" i="35"/>
  <c r="Y9" i="35"/>
  <c r="X9" i="35"/>
  <c r="W9" i="35"/>
  <c r="V9" i="35"/>
  <c r="Y8" i="35"/>
  <c r="X8" i="35"/>
  <c r="W8" i="35"/>
  <c r="V8" i="35"/>
  <c r="Y7" i="35"/>
  <c r="X7" i="35"/>
  <c r="W7" i="35"/>
  <c r="V7" i="35"/>
  <c r="Y6" i="35"/>
  <c r="X6" i="35"/>
  <c r="W6" i="35"/>
  <c r="V6" i="35"/>
  <c r="J21" i="8"/>
  <c r="E21" i="8"/>
  <c r="O21" i="12"/>
  <c r="J21" i="12"/>
  <c r="E21" i="12"/>
  <c r="T21" i="12"/>
  <c r="T29" i="12"/>
  <c r="O29" i="12"/>
  <c r="J29" i="12"/>
  <c r="Y29" i="12"/>
  <c r="I21" i="8"/>
  <c r="D21" i="8"/>
  <c r="N21" i="12"/>
  <c r="I21" i="12"/>
  <c r="D21" i="12"/>
  <c r="S21" i="12"/>
  <c r="S29" i="12"/>
  <c r="N29" i="12"/>
  <c r="I29" i="12"/>
  <c r="X29" i="12"/>
  <c r="H21" i="8"/>
  <c r="C21" i="8"/>
  <c r="M21" i="12"/>
  <c r="H21" i="12"/>
  <c r="C21" i="12"/>
  <c r="R21" i="12"/>
  <c r="R29" i="12"/>
  <c r="M29" i="12"/>
  <c r="H29" i="12"/>
  <c r="W29" i="12"/>
  <c r="Q21" i="12"/>
  <c r="Q29" i="12"/>
  <c r="L29" i="12"/>
  <c r="G29" i="12"/>
  <c r="V29" i="12"/>
  <c r="E29" i="12"/>
  <c r="D29" i="12"/>
  <c r="C29" i="12"/>
  <c r="B29" i="12"/>
  <c r="J19" i="8"/>
  <c r="E19" i="8"/>
  <c r="O19" i="12"/>
  <c r="J19" i="12"/>
  <c r="E19" i="12"/>
  <c r="T19" i="12"/>
  <c r="J20" i="8"/>
  <c r="E20" i="8"/>
  <c r="O20" i="12"/>
  <c r="J20" i="12"/>
  <c r="E20" i="12"/>
  <c r="T20" i="12"/>
  <c r="T28" i="12"/>
  <c r="O28" i="12"/>
  <c r="J28" i="12"/>
  <c r="Y28" i="12"/>
  <c r="I19" i="8"/>
  <c r="D19" i="8"/>
  <c r="N19" i="12"/>
  <c r="I19" i="12"/>
  <c r="D19" i="12"/>
  <c r="S19" i="12"/>
  <c r="I20" i="8"/>
  <c r="D20" i="8"/>
  <c r="N20" i="12"/>
  <c r="I20" i="12"/>
  <c r="D20" i="12"/>
  <c r="S20" i="12"/>
  <c r="S28" i="12"/>
  <c r="N28" i="12"/>
  <c r="I28" i="12"/>
  <c r="X28" i="12"/>
  <c r="H19" i="8"/>
  <c r="C19" i="8"/>
  <c r="M19" i="12"/>
  <c r="H19" i="12"/>
  <c r="C19" i="12"/>
  <c r="R19" i="12"/>
  <c r="H20" i="8"/>
  <c r="C20" i="8"/>
  <c r="M20" i="12"/>
  <c r="H20" i="12"/>
  <c r="C20" i="12"/>
  <c r="R20" i="12"/>
  <c r="R28" i="12"/>
  <c r="M28" i="12"/>
  <c r="H28" i="12"/>
  <c r="W28" i="12"/>
  <c r="Q19" i="12"/>
  <c r="Q20" i="12"/>
  <c r="Q28" i="12"/>
  <c r="L28" i="12"/>
  <c r="G28" i="12"/>
  <c r="V28" i="12"/>
  <c r="E28" i="12"/>
  <c r="D28" i="12"/>
  <c r="C28" i="12"/>
  <c r="J17" i="8"/>
  <c r="E17" i="8"/>
  <c r="O17" i="12"/>
  <c r="J17" i="12"/>
  <c r="E17" i="12"/>
  <c r="T17" i="12"/>
  <c r="J18" i="8"/>
  <c r="E18" i="8"/>
  <c r="O18" i="12"/>
  <c r="J18" i="12"/>
  <c r="E18" i="12"/>
  <c r="T18" i="12"/>
  <c r="T27" i="12"/>
  <c r="O27" i="12"/>
  <c r="J27" i="12"/>
  <c r="Y27" i="12"/>
  <c r="I17" i="8"/>
  <c r="D17" i="8"/>
  <c r="N17" i="12"/>
  <c r="I17" i="12"/>
  <c r="D17" i="12"/>
  <c r="S17" i="12"/>
  <c r="I18" i="8"/>
  <c r="D18" i="8"/>
  <c r="N18" i="12"/>
  <c r="I18" i="12"/>
  <c r="D18" i="12"/>
  <c r="S18" i="12"/>
  <c r="S27" i="12"/>
  <c r="N27" i="12"/>
  <c r="I27" i="12"/>
  <c r="X27" i="12"/>
  <c r="H17" i="8"/>
  <c r="C17" i="8"/>
  <c r="M17" i="12"/>
  <c r="H17" i="12"/>
  <c r="C17" i="12"/>
  <c r="R17" i="12"/>
  <c r="H18" i="8"/>
  <c r="C18" i="8"/>
  <c r="M18" i="12"/>
  <c r="H18" i="12"/>
  <c r="C18" i="12"/>
  <c r="R18" i="12"/>
  <c r="R27" i="12"/>
  <c r="M27" i="12"/>
  <c r="H27" i="12"/>
  <c r="W27" i="12"/>
  <c r="Q17" i="12"/>
  <c r="Q18" i="12"/>
  <c r="Q27" i="12"/>
  <c r="L27" i="12"/>
  <c r="G27" i="12"/>
  <c r="V27" i="12"/>
  <c r="E27" i="12"/>
  <c r="D27" i="12"/>
  <c r="C27" i="12"/>
  <c r="J15" i="8"/>
  <c r="E15" i="8"/>
  <c r="O15" i="12"/>
  <c r="J15" i="12"/>
  <c r="E15" i="12"/>
  <c r="T15" i="12"/>
  <c r="J16" i="8"/>
  <c r="E16" i="8"/>
  <c r="O16" i="12"/>
  <c r="J16" i="12"/>
  <c r="E16" i="12"/>
  <c r="T16" i="12"/>
  <c r="T26" i="12"/>
  <c r="O26" i="12"/>
  <c r="J26" i="12"/>
  <c r="Y26" i="12"/>
  <c r="I15" i="8"/>
  <c r="D15" i="8"/>
  <c r="N15" i="12"/>
  <c r="I15" i="12"/>
  <c r="D15" i="12"/>
  <c r="S15" i="12"/>
  <c r="I16" i="8"/>
  <c r="D16" i="8"/>
  <c r="N16" i="12"/>
  <c r="I16" i="12"/>
  <c r="D16" i="12"/>
  <c r="S16" i="12"/>
  <c r="S26" i="12"/>
  <c r="N26" i="12"/>
  <c r="I26" i="12"/>
  <c r="X26" i="12"/>
  <c r="H15" i="8"/>
  <c r="C15" i="8"/>
  <c r="M15" i="12"/>
  <c r="H15" i="12"/>
  <c r="C15" i="12"/>
  <c r="R15" i="12"/>
  <c r="H16" i="8"/>
  <c r="C16" i="8"/>
  <c r="M16" i="12"/>
  <c r="H16" i="12"/>
  <c r="C16" i="12"/>
  <c r="R16" i="12"/>
  <c r="R26" i="12"/>
  <c r="M26" i="12"/>
  <c r="H26" i="12"/>
  <c r="W26" i="12"/>
  <c r="Q15" i="12"/>
  <c r="Q16" i="12"/>
  <c r="Q26" i="12"/>
  <c r="L26" i="12"/>
  <c r="G26" i="12"/>
  <c r="V26" i="12"/>
  <c r="E26" i="12"/>
  <c r="D26" i="12"/>
  <c r="C26" i="12"/>
  <c r="L25" i="12"/>
  <c r="G25" i="12"/>
  <c r="L24" i="12"/>
  <c r="G24" i="12"/>
  <c r="J6" i="8"/>
  <c r="E6" i="8"/>
  <c r="O6" i="12"/>
  <c r="J6" i="12"/>
  <c r="E6" i="12"/>
  <c r="T6" i="12"/>
  <c r="J7" i="8"/>
  <c r="E7" i="8"/>
  <c r="O7" i="12"/>
  <c r="J7" i="12"/>
  <c r="E7" i="12"/>
  <c r="T7" i="12"/>
  <c r="J8" i="8"/>
  <c r="E8" i="8"/>
  <c r="O8" i="12"/>
  <c r="J8" i="12"/>
  <c r="E8" i="12"/>
  <c r="T8" i="12"/>
  <c r="J9" i="8"/>
  <c r="E9" i="8"/>
  <c r="O9" i="12"/>
  <c r="J9" i="12"/>
  <c r="E9" i="12"/>
  <c r="T9" i="12"/>
  <c r="J10" i="8"/>
  <c r="E10" i="8"/>
  <c r="O10" i="12"/>
  <c r="J10" i="12"/>
  <c r="E10" i="12"/>
  <c r="T10" i="12"/>
  <c r="J11" i="8"/>
  <c r="E11" i="8"/>
  <c r="O11" i="12"/>
  <c r="J11" i="12"/>
  <c r="E11" i="12"/>
  <c r="T11" i="12"/>
  <c r="J12" i="8"/>
  <c r="E12" i="8"/>
  <c r="O12" i="12"/>
  <c r="J12" i="12"/>
  <c r="E12" i="12"/>
  <c r="T12" i="12"/>
  <c r="J13" i="8"/>
  <c r="E13" i="8"/>
  <c r="O13" i="12"/>
  <c r="J13" i="12"/>
  <c r="E13" i="12"/>
  <c r="T13" i="12"/>
  <c r="J14" i="8"/>
  <c r="E14" i="8"/>
  <c r="O14" i="12"/>
  <c r="J14" i="12"/>
  <c r="E14" i="12"/>
  <c r="T14" i="12"/>
  <c r="T23" i="12"/>
  <c r="O23" i="12"/>
  <c r="J23" i="12"/>
  <c r="Y23" i="12"/>
  <c r="I6" i="8"/>
  <c r="D6" i="8"/>
  <c r="N6" i="12"/>
  <c r="I6" i="12"/>
  <c r="D6" i="12"/>
  <c r="S6" i="12"/>
  <c r="I7" i="8"/>
  <c r="D7" i="8"/>
  <c r="N7" i="12"/>
  <c r="I7" i="12"/>
  <c r="D7" i="12"/>
  <c r="S7" i="12"/>
  <c r="I8" i="8"/>
  <c r="D8" i="8"/>
  <c r="N8" i="12"/>
  <c r="I8" i="12"/>
  <c r="D8" i="12"/>
  <c r="S8" i="12"/>
  <c r="I9" i="8"/>
  <c r="D9" i="8"/>
  <c r="N9" i="12"/>
  <c r="I9" i="12"/>
  <c r="D9" i="12"/>
  <c r="S9" i="12"/>
  <c r="I10" i="8"/>
  <c r="D10" i="8"/>
  <c r="N10" i="12"/>
  <c r="I10" i="12"/>
  <c r="D10" i="12"/>
  <c r="S10" i="12"/>
  <c r="I11" i="8"/>
  <c r="D11" i="8"/>
  <c r="N11" i="12"/>
  <c r="I11" i="12"/>
  <c r="D11" i="12"/>
  <c r="S11" i="12"/>
  <c r="I12" i="8"/>
  <c r="D12" i="8"/>
  <c r="N12" i="12"/>
  <c r="I12" i="12"/>
  <c r="D12" i="12"/>
  <c r="S12" i="12"/>
  <c r="I13" i="8"/>
  <c r="D13" i="8"/>
  <c r="N13" i="12"/>
  <c r="I13" i="12"/>
  <c r="D13" i="12"/>
  <c r="S13" i="12"/>
  <c r="I14" i="8"/>
  <c r="D14" i="8"/>
  <c r="N14" i="12"/>
  <c r="I14" i="12"/>
  <c r="D14" i="12"/>
  <c r="S14" i="12"/>
  <c r="S23" i="12"/>
  <c r="N23" i="12"/>
  <c r="I23" i="12"/>
  <c r="X23" i="12"/>
  <c r="H6" i="8"/>
  <c r="C6" i="8"/>
  <c r="M6" i="12"/>
  <c r="H6" i="12"/>
  <c r="C6" i="12"/>
  <c r="R6" i="12"/>
  <c r="H7" i="8"/>
  <c r="C7" i="8"/>
  <c r="M7" i="12"/>
  <c r="H7" i="12"/>
  <c r="C7" i="12"/>
  <c r="R7" i="12"/>
  <c r="H8" i="8"/>
  <c r="C8" i="8"/>
  <c r="M8" i="12"/>
  <c r="H8" i="12"/>
  <c r="C8" i="12"/>
  <c r="R8" i="12"/>
  <c r="H9" i="8"/>
  <c r="C9" i="8"/>
  <c r="M9" i="12"/>
  <c r="H9" i="12"/>
  <c r="C9" i="12"/>
  <c r="R9" i="12"/>
  <c r="H10" i="8"/>
  <c r="C10" i="8"/>
  <c r="M10" i="12"/>
  <c r="H10" i="12"/>
  <c r="C10" i="12"/>
  <c r="R10" i="12"/>
  <c r="H11" i="8"/>
  <c r="C11" i="8"/>
  <c r="M11" i="12"/>
  <c r="H11" i="12"/>
  <c r="C11" i="12"/>
  <c r="R11" i="12"/>
  <c r="H12" i="8"/>
  <c r="C12" i="8"/>
  <c r="M12" i="12"/>
  <c r="H12" i="12"/>
  <c r="C12" i="12"/>
  <c r="R12" i="12"/>
  <c r="H13" i="8"/>
  <c r="C13" i="8"/>
  <c r="M13" i="12"/>
  <c r="H13" i="12"/>
  <c r="C13" i="12"/>
  <c r="R13" i="12"/>
  <c r="H14" i="8"/>
  <c r="C14" i="8"/>
  <c r="M14" i="12"/>
  <c r="H14" i="12"/>
  <c r="C14" i="12"/>
  <c r="R14" i="12"/>
  <c r="R23" i="12"/>
  <c r="M23" i="12"/>
  <c r="H23" i="12"/>
  <c r="W23" i="12"/>
  <c r="Q6" i="12"/>
  <c r="Q7" i="12"/>
  <c r="Q8" i="12"/>
  <c r="Q9" i="12"/>
  <c r="Q10" i="12"/>
  <c r="Q11" i="12"/>
  <c r="Q12" i="12"/>
  <c r="Q13" i="12"/>
  <c r="Q14" i="12"/>
  <c r="Q23" i="12"/>
  <c r="L23" i="12"/>
  <c r="G23" i="12"/>
  <c r="V23" i="12"/>
  <c r="E23" i="12"/>
  <c r="D23" i="12"/>
  <c r="C23" i="12"/>
  <c r="Y21" i="12"/>
  <c r="X21" i="12"/>
  <c r="W21" i="12"/>
  <c r="V21" i="12"/>
  <c r="Y20" i="12"/>
  <c r="X20" i="12"/>
  <c r="W20" i="12"/>
  <c r="V20" i="12"/>
  <c r="Y19" i="12"/>
  <c r="X19" i="12"/>
  <c r="W19" i="12"/>
  <c r="V19" i="12"/>
  <c r="Y18" i="12"/>
  <c r="X18" i="12"/>
  <c r="W18" i="12"/>
  <c r="V18" i="12"/>
  <c r="Y17" i="12"/>
  <c r="X17" i="12"/>
  <c r="W17" i="12"/>
  <c r="V17" i="12"/>
  <c r="Y16" i="12"/>
  <c r="X16" i="12"/>
  <c r="W16" i="12"/>
  <c r="V16" i="12"/>
  <c r="Y15" i="12"/>
  <c r="X15" i="12"/>
  <c r="W15" i="12"/>
  <c r="V15" i="12"/>
  <c r="Y14" i="12"/>
  <c r="X14" i="12"/>
  <c r="W14" i="12"/>
  <c r="V14" i="12"/>
  <c r="Y13" i="12"/>
  <c r="X13" i="12"/>
  <c r="W13" i="12"/>
  <c r="V13" i="12"/>
  <c r="Y12" i="12"/>
  <c r="X12" i="12"/>
  <c r="W12" i="12"/>
  <c r="V12" i="12"/>
  <c r="Y11" i="12"/>
  <c r="X11" i="12"/>
  <c r="W11" i="12"/>
  <c r="V11" i="12"/>
  <c r="Y10" i="12"/>
  <c r="X10" i="12"/>
  <c r="W10" i="12"/>
  <c r="V10" i="12"/>
  <c r="Y9" i="12"/>
  <c r="X9" i="12"/>
  <c r="W9" i="12"/>
  <c r="V9" i="12"/>
  <c r="Y8" i="12"/>
  <c r="X8" i="12"/>
  <c r="W8" i="12"/>
  <c r="V8" i="12"/>
  <c r="Y7" i="12"/>
  <c r="X7" i="12"/>
  <c r="W7" i="12"/>
  <c r="V7" i="12"/>
  <c r="Y6" i="12"/>
  <c r="X6" i="12"/>
  <c r="W6" i="12"/>
  <c r="V6" i="12"/>
  <c r="E23" i="5"/>
  <c r="J21" i="7"/>
  <c r="E21" i="7"/>
  <c r="O21" i="11"/>
  <c r="J21" i="11"/>
  <c r="E21" i="11"/>
  <c r="T21" i="11"/>
  <c r="T29" i="11"/>
  <c r="O29" i="11"/>
  <c r="J29" i="11"/>
  <c r="Y29" i="11"/>
  <c r="D23" i="5"/>
  <c r="I21" i="7"/>
  <c r="D21" i="7"/>
  <c r="N21" i="11"/>
  <c r="I21" i="11"/>
  <c r="D21" i="11"/>
  <c r="S21" i="11"/>
  <c r="S29" i="11"/>
  <c r="N29" i="11"/>
  <c r="I29" i="11"/>
  <c r="X29" i="11"/>
  <c r="C23" i="5"/>
  <c r="H21" i="7"/>
  <c r="C21" i="7"/>
  <c r="M21" i="11"/>
  <c r="H21" i="11"/>
  <c r="C21" i="11"/>
  <c r="R21" i="11"/>
  <c r="R29" i="11"/>
  <c r="M29" i="11"/>
  <c r="H29" i="11"/>
  <c r="W29" i="11"/>
  <c r="Q21" i="11"/>
  <c r="Q29" i="11"/>
  <c r="L29" i="11"/>
  <c r="G29" i="11"/>
  <c r="V29" i="11"/>
  <c r="E29" i="11"/>
  <c r="D29" i="11"/>
  <c r="C29" i="11"/>
  <c r="B29" i="11"/>
  <c r="J19" i="7"/>
  <c r="E19" i="7"/>
  <c r="O19" i="11"/>
  <c r="J19" i="11"/>
  <c r="E19" i="11"/>
  <c r="T19" i="11"/>
  <c r="J20" i="7"/>
  <c r="E20" i="7"/>
  <c r="O20" i="11"/>
  <c r="J20" i="11"/>
  <c r="E20" i="11"/>
  <c r="T20" i="11"/>
  <c r="T28" i="11"/>
  <c r="O28" i="11"/>
  <c r="J28" i="11"/>
  <c r="Y28" i="11"/>
  <c r="I19" i="7"/>
  <c r="D19" i="7"/>
  <c r="N19" i="11"/>
  <c r="I19" i="11"/>
  <c r="D19" i="11"/>
  <c r="S19" i="11"/>
  <c r="I20" i="7"/>
  <c r="D20" i="7"/>
  <c r="N20" i="11"/>
  <c r="I20" i="11"/>
  <c r="D20" i="11"/>
  <c r="S20" i="11"/>
  <c r="S28" i="11"/>
  <c r="N28" i="11"/>
  <c r="I28" i="11"/>
  <c r="X28" i="11"/>
  <c r="H19" i="7"/>
  <c r="C19" i="7"/>
  <c r="M19" i="11"/>
  <c r="H19" i="11"/>
  <c r="C19" i="11"/>
  <c r="R19" i="11"/>
  <c r="H20" i="7"/>
  <c r="C20" i="7"/>
  <c r="M20" i="11"/>
  <c r="H20" i="11"/>
  <c r="C20" i="11"/>
  <c r="R20" i="11"/>
  <c r="R28" i="11"/>
  <c r="M28" i="11"/>
  <c r="H28" i="11"/>
  <c r="W28" i="11"/>
  <c r="Q19" i="11"/>
  <c r="Q20" i="11"/>
  <c r="Q28" i="11"/>
  <c r="L28" i="11"/>
  <c r="G28" i="11"/>
  <c r="V28" i="11"/>
  <c r="E28" i="11"/>
  <c r="D28" i="11"/>
  <c r="C28" i="11"/>
  <c r="J17" i="7"/>
  <c r="E17" i="7"/>
  <c r="O17" i="11"/>
  <c r="J17" i="11"/>
  <c r="E17" i="11"/>
  <c r="T17" i="11"/>
  <c r="J18" i="7"/>
  <c r="E18" i="7"/>
  <c r="O18" i="11"/>
  <c r="J18" i="11"/>
  <c r="E18" i="11"/>
  <c r="T18" i="11"/>
  <c r="T27" i="11"/>
  <c r="O27" i="11"/>
  <c r="J27" i="11"/>
  <c r="Y27" i="11"/>
  <c r="I17" i="7"/>
  <c r="D17" i="7"/>
  <c r="N17" i="11"/>
  <c r="I17" i="11"/>
  <c r="D17" i="11"/>
  <c r="S17" i="11"/>
  <c r="I18" i="7"/>
  <c r="D18" i="7"/>
  <c r="N18" i="11"/>
  <c r="I18" i="11"/>
  <c r="D18" i="11"/>
  <c r="S18" i="11"/>
  <c r="S27" i="11"/>
  <c r="N27" i="11"/>
  <c r="I27" i="11"/>
  <c r="X27" i="11"/>
  <c r="H17" i="7"/>
  <c r="C17" i="7"/>
  <c r="M17" i="11"/>
  <c r="H17" i="11"/>
  <c r="C17" i="11"/>
  <c r="R17" i="11"/>
  <c r="H18" i="7"/>
  <c r="C18" i="7"/>
  <c r="M18" i="11"/>
  <c r="H18" i="11"/>
  <c r="C18" i="11"/>
  <c r="R18" i="11"/>
  <c r="R27" i="11"/>
  <c r="M27" i="11"/>
  <c r="H27" i="11"/>
  <c r="W27" i="11"/>
  <c r="Q17" i="11"/>
  <c r="Q18" i="11"/>
  <c r="Q27" i="11"/>
  <c r="L27" i="11"/>
  <c r="G27" i="11"/>
  <c r="V27" i="11"/>
  <c r="E27" i="11"/>
  <c r="D27" i="11"/>
  <c r="C27" i="11"/>
  <c r="J15" i="7"/>
  <c r="E15" i="7"/>
  <c r="O15" i="11"/>
  <c r="J15" i="11"/>
  <c r="E15" i="11"/>
  <c r="T15" i="11"/>
  <c r="J16" i="7"/>
  <c r="E16" i="7"/>
  <c r="O16" i="11"/>
  <c r="J16" i="11"/>
  <c r="E16" i="11"/>
  <c r="T16" i="11"/>
  <c r="T26" i="11"/>
  <c r="O26" i="11"/>
  <c r="J26" i="11"/>
  <c r="Y26" i="11"/>
  <c r="I15" i="7"/>
  <c r="D15" i="7"/>
  <c r="N15" i="11"/>
  <c r="I15" i="11"/>
  <c r="D15" i="11"/>
  <c r="S15" i="11"/>
  <c r="I16" i="7"/>
  <c r="D16" i="7"/>
  <c r="N16" i="11"/>
  <c r="I16" i="11"/>
  <c r="D16" i="11"/>
  <c r="S16" i="11"/>
  <c r="S26" i="11"/>
  <c r="N26" i="11"/>
  <c r="I26" i="11"/>
  <c r="X26" i="11"/>
  <c r="H15" i="7"/>
  <c r="C15" i="7"/>
  <c r="M15" i="11"/>
  <c r="H15" i="11"/>
  <c r="C15" i="11"/>
  <c r="R15" i="11"/>
  <c r="H16" i="7"/>
  <c r="C16" i="7"/>
  <c r="M16" i="11"/>
  <c r="H16" i="11"/>
  <c r="C16" i="11"/>
  <c r="R16" i="11"/>
  <c r="R26" i="11"/>
  <c r="M26" i="11"/>
  <c r="H26" i="11"/>
  <c r="W26" i="11"/>
  <c r="Q15" i="11"/>
  <c r="Q16" i="11"/>
  <c r="Q26" i="11"/>
  <c r="L26" i="11"/>
  <c r="G26" i="11"/>
  <c r="V26" i="11"/>
  <c r="E26" i="11"/>
  <c r="D26" i="11"/>
  <c r="C26" i="11"/>
  <c r="L25" i="11"/>
  <c r="G25" i="11"/>
  <c r="L24" i="11"/>
  <c r="G24" i="11"/>
  <c r="J6" i="7"/>
  <c r="E6" i="7"/>
  <c r="O6" i="11"/>
  <c r="J6" i="11"/>
  <c r="E6" i="11"/>
  <c r="T6" i="11"/>
  <c r="J7" i="7"/>
  <c r="E7" i="7"/>
  <c r="O7" i="11"/>
  <c r="J7" i="11"/>
  <c r="E7" i="11"/>
  <c r="T7" i="11"/>
  <c r="J8" i="7"/>
  <c r="E8" i="7"/>
  <c r="O8" i="11"/>
  <c r="J8" i="11"/>
  <c r="E8" i="11"/>
  <c r="T8" i="11"/>
  <c r="J9" i="7"/>
  <c r="E9" i="7"/>
  <c r="O9" i="11"/>
  <c r="J9" i="11"/>
  <c r="E9" i="11"/>
  <c r="T9" i="11"/>
  <c r="J10" i="7"/>
  <c r="E10" i="7"/>
  <c r="O10" i="11"/>
  <c r="J10" i="11"/>
  <c r="E10" i="11"/>
  <c r="T10" i="11"/>
  <c r="J11" i="7"/>
  <c r="E11" i="7"/>
  <c r="O11" i="11"/>
  <c r="J11" i="11"/>
  <c r="E11" i="11"/>
  <c r="T11" i="11"/>
  <c r="J12" i="7"/>
  <c r="E12" i="7"/>
  <c r="O12" i="11"/>
  <c r="J12" i="11"/>
  <c r="E12" i="11"/>
  <c r="T12" i="11"/>
  <c r="J13" i="7"/>
  <c r="E13" i="7"/>
  <c r="O13" i="11"/>
  <c r="J13" i="11"/>
  <c r="E13" i="11"/>
  <c r="T13" i="11"/>
  <c r="J14" i="7"/>
  <c r="E14" i="7"/>
  <c r="O14" i="11"/>
  <c r="J14" i="11"/>
  <c r="E14" i="11"/>
  <c r="T14" i="11"/>
  <c r="T23" i="11"/>
  <c r="O23" i="11"/>
  <c r="J23" i="11"/>
  <c r="Y23" i="11"/>
  <c r="I6" i="7"/>
  <c r="D6" i="7"/>
  <c r="N6" i="11"/>
  <c r="I6" i="11"/>
  <c r="D6" i="11"/>
  <c r="S6" i="11"/>
  <c r="I7" i="7"/>
  <c r="D7" i="7"/>
  <c r="N7" i="11"/>
  <c r="I7" i="11"/>
  <c r="D7" i="11"/>
  <c r="S7" i="11"/>
  <c r="I8" i="7"/>
  <c r="D8" i="7"/>
  <c r="N8" i="11"/>
  <c r="I8" i="11"/>
  <c r="D8" i="11"/>
  <c r="S8" i="11"/>
  <c r="I9" i="7"/>
  <c r="D9" i="7"/>
  <c r="N9" i="11"/>
  <c r="I9" i="11"/>
  <c r="D9" i="11"/>
  <c r="S9" i="11"/>
  <c r="I10" i="7"/>
  <c r="D10" i="7"/>
  <c r="N10" i="11"/>
  <c r="I10" i="11"/>
  <c r="D10" i="11"/>
  <c r="S10" i="11"/>
  <c r="I11" i="7"/>
  <c r="D11" i="7"/>
  <c r="N11" i="11"/>
  <c r="I11" i="11"/>
  <c r="D11" i="11"/>
  <c r="S11" i="11"/>
  <c r="I12" i="7"/>
  <c r="D12" i="7"/>
  <c r="N12" i="11"/>
  <c r="I12" i="11"/>
  <c r="D12" i="11"/>
  <c r="S12" i="11"/>
  <c r="I13" i="7"/>
  <c r="D13" i="7"/>
  <c r="N13" i="11"/>
  <c r="I13" i="11"/>
  <c r="D13" i="11"/>
  <c r="S13" i="11"/>
  <c r="I14" i="7"/>
  <c r="D14" i="7"/>
  <c r="N14" i="11"/>
  <c r="I14" i="11"/>
  <c r="D14" i="11"/>
  <c r="S14" i="11"/>
  <c r="S23" i="11"/>
  <c r="N23" i="11"/>
  <c r="I23" i="11"/>
  <c r="X23" i="11"/>
  <c r="H6" i="7"/>
  <c r="C6" i="7"/>
  <c r="M6" i="11"/>
  <c r="H6" i="11"/>
  <c r="C6" i="11"/>
  <c r="R6" i="11"/>
  <c r="H7" i="7"/>
  <c r="C7" i="7"/>
  <c r="M7" i="11"/>
  <c r="H7" i="11"/>
  <c r="C7" i="11"/>
  <c r="R7" i="11"/>
  <c r="H8" i="7"/>
  <c r="C8" i="7"/>
  <c r="M8" i="11"/>
  <c r="H8" i="11"/>
  <c r="C8" i="11"/>
  <c r="R8" i="11"/>
  <c r="H9" i="7"/>
  <c r="C9" i="7"/>
  <c r="M9" i="11"/>
  <c r="H9" i="11"/>
  <c r="C9" i="11"/>
  <c r="R9" i="11"/>
  <c r="H10" i="7"/>
  <c r="C10" i="7"/>
  <c r="M10" i="11"/>
  <c r="H10" i="11"/>
  <c r="C10" i="11"/>
  <c r="R10" i="11"/>
  <c r="H11" i="7"/>
  <c r="C11" i="7"/>
  <c r="M11" i="11"/>
  <c r="H11" i="11"/>
  <c r="C11" i="11"/>
  <c r="R11" i="11"/>
  <c r="H12" i="7"/>
  <c r="C12" i="7"/>
  <c r="M12" i="11"/>
  <c r="H12" i="11"/>
  <c r="C12" i="11"/>
  <c r="R12" i="11"/>
  <c r="H13" i="7"/>
  <c r="C13" i="7"/>
  <c r="M13" i="11"/>
  <c r="H13" i="11"/>
  <c r="C13" i="11"/>
  <c r="R13" i="11"/>
  <c r="H14" i="7"/>
  <c r="C14" i="7"/>
  <c r="M14" i="11"/>
  <c r="H14" i="11"/>
  <c r="C14" i="11"/>
  <c r="R14" i="11"/>
  <c r="R23" i="11"/>
  <c r="M23" i="11"/>
  <c r="H23" i="11"/>
  <c r="W23" i="11"/>
  <c r="Q6" i="11"/>
  <c r="Q7" i="11"/>
  <c r="Q8" i="11"/>
  <c r="Q9" i="11"/>
  <c r="Q10" i="11"/>
  <c r="Q11" i="11"/>
  <c r="Q12" i="11"/>
  <c r="Q13" i="11"/>
  <c r="Q14" i="11"/>
  <c r="Q23" i="11"/>
  <c r="L23" i="11"/>
  <c r="G23" i="11"/>
  <c r="V23" i="11"/>
  <c r="E23" i="11"/>
  <c r="D23" i="11"/>
  <c r="C23" i="11"/>
  <c r="Y21" i="11"/>
  <c r="X21" i="11"/>
  <c r="W21" i="11"/>
  <c r="V21" i="11"/>
  <c r="Y20" i="11"/>
  <c r="X20" i="11"/>
  <c r="W20" i="11"/>
  <c r="V20" i="11"/>
  <c r="Y19" i="11"/>
  <c r="X19" i="11"/>
  <c r="W19" i="11"/>
  <c r="V19" i="11"/>
  <c r="Y18" i="11"/>
  <c r="X18" i="11"/>
  <c r="W18" i="11"/>
  <c r="V18" i="11"/>
  <c r="Y17" i="11"/>
  <c r="X17" i="11"/>
  <c r="W17" i="11"/>
  <c r="V17" i="11"/>
  <c r="Y16" i="11"/>
  <c r="X16" i="11"/>
  <c r="W16" i="11"/>
  <c r="V16" i="11"/>
  <c r="Y15" i="11"/>
  <c r="X15" i="11"/>
  <c r="W15" i="11"/>
  <c r="V15" i="11"/>
  <c r="Y14" i="11"/>
  <c r="X14" i="11"/>
  <c r="W14" i="11"/>
  <c r="V14" i="11"/>
  <c r="Y13" i="11"/>
  <c r="X13" i="11"/>
  <c r="W13" i="11"/>
  <c r="V13" i="11"/>
  <c r="Y12" i="11"/>
  <c r="X12" i="11"/>
  <c r="W12" i="11"/>
  <c r="V12" i="11"/>
  <c r="Y11" i="11"/>
  <c r="X11" i="11"/>
  <c r="W11" i="11"/>
  <c r="V11" i="11"/>
  <c r="Y10" i="11"/>
  <c r="X10" i="11"/>
  <c r="W10" i="11"/>
  <c r="V10" i="11"/>
  <c r="Y9" i="11"/>
  <c r="X9" i="11"/>
  <c r="W9" i="11"/>
  <c r="V9" i="11"/>
  <c r="Y8" i="11"/>
  <c r="X8" i="11"/>
  <c r="W8" i="11"/>
  <c r="V8" i="11"/>
  <c r="Y7" i="11"/>
  <c r="X7" i="11"/>
  <c r="W7" i="11"/>
  <c r="V7" i="11"/>
  <c r="Y6" i="11"/>
  <c r="X6" i="11"/>
  <c r="W6" i="11"/>
  <c r="V6" i="11"/>
  <c r="O21" i="6"/>
  <c r="O6" i="6"/>
  <c r="O7" i="6"/>
  <c r="O8" i="6"/>
  <c r="O9" i="6"/>
  <c r="O10" i="6"/>
  <c r="O11" i="6"/>
  <c r="O12" i="6"/>
  <c r="O13" i="6"/>
  <c r="O14" i="6"/>
  <c r="O15" i="6"/>
  <c r="O16" i="6"/>
  <c r="O17" i="6"/>
  <c r="O18" i="6"/>
  <c r="O19" i="6"/>
  <c r="O20" i="6"/>
  <c r="M21" i="6"/>
  <c r="N21" i="6"/>
  <c r="L21" i="6"/>
  <c r="J21" i="6"/>
  <c r="E21" i="6"/>
  <c r="O21" i="10"/>
  <c r="J21" i="10"/>
  <c r="E21" i="10"/>
  <c r="T21" i="10"/>
  <c r="T29" i="10"/>
  <c r="O29" i="10"/>
  <c r="J29" i="10"/>
  <c r="Y29" i="10"/>
  <c r="I21" i="6"/>
  <c r="D21" i="6"/>
  <c r="N21" i="10"/>
  <c r="I21" i="10"/>
  <c r="D21" i="10"/>
  <c r="S21" i="10"/>
  <c r="S29" i="10"/>
  <c r="N29" i="10"/>
  <c r="I29" i="10"/>
  <c r="X29" i="10"/>
  <c r="H21" i="6"/>
  <c r="C21" i="6"/>
  <c r="M21" i="10"/>
  <c r="H21" i="10"/>
  <c r="C21" i="10"/>
  <c r="R21" i="10"/>
  <c r="R29" i="10"/>
  <c r="M29" i="10"/>
  <c r="H29" i="10"/>
  <c r="W29" i="10"/>
  <c r="G21" i="6"/>
  <c r="B21" i="6"/>
  <c r="L21" i="10"/>
  <c r="G21" i="10"/>
  <c r="B21" i="10"/>
  <c r="Q21" i="10"/>
  <c r="Q29" i="10"/>
  <c r="L29" i="10"/>
  <c r="G29" i="10"/>
  <c r="V29" i="10"/>
  <c r="E29" i="10"/>
  <c r="D29" i="10"/>
  <c r="C29" i="10"/>
  <c r="B29" i="10"/>
  <c r="M19" i="6"/>
  <c r="N19" i="6"/>
  <c r="L19" i="6"/>
  <c r="J19" i="6"/>
  <c r="E19" i="6"/>
  <c r="O19" i="10"/>
  <c r="J19" i="10"/>
  <c r="E19" i="10"/>
  <c r="T19" i="10"/>
  <c r="M20" i="6"/>
  <c r="N20" i="6"/>
  <c r="L20" i="6"/>
  <c r="J20" i="6"/>
  <c r="E20" i="6"/>
  <c r="O20" i="10"/>
  <c r="J20" i="10"/>
  <c r="E20" i="10"/>
  <c r="T20" i="10"/>
  <c r="T28" i="10"/>
  <c r="O28" i="10"/>
  <c r="J28" i="10"/>
  <c r="Y28" i="10"/>
  <c r="I19" i="6"/>
  <c r="D19" i="6"/>
  <c r="N19" i="10"/>
  <c r="I19" i="10"/>
  <c r="D19" i="10"/>
  <c r="S19" i="10"/>
  <c r="I20" i="6"/>
  <c r="D20" i="6"/>
  <c r="N20" i="10"/>
  <c r="I20" i="10"/>
  <c r="D20" i="10"/>
  <c r="S20" i="10"/>
  <c r="S28" i="10"/>
  <c r="N28" i="10"/>
  <c r="I28" i="10"/>
  <c r="X28" i="10"/>
  <c r="H19" i="6"/>
  <c r="C19" i="6"/>
  <c r="M19" i="10"/>
  <c r="H19" i="10"/>
  <c r="C19" i="10"/>
  <c r="R19" i="10"/>
  <c r="H20" i="6"/>
  <c r="C20" i="6"/>
  <c r="M20" i="10"/>
  <c r="H20" i="10"/>
  <c r="C20" i="10"/>
  <c r="R20" i="10"/>
  <c r="R28" i="10"/>
  <c r="M28" i="10"/>
  <c r="H28" i="10"/>
  <c r="W28" i="10"/>
  <c r="G19" i="6"/>
  <c r="B19" i="6"/>
  <c r="L19" i="10"/>
  <c r="G19" i="10"/>
  <c r="B19" i="10"/>
  <c r="Q19" i="10"/>
  <c r="G20" i="6"/>
  <c r="B20" i="6"/>
  <c r="L20" i="10"/>
  <c r="G20" i="10"/>
  <c r="B20" i="10"/>
  <c r="Q20" i="10"/>
  <c r="Q28" i="10"/>
  <c r="L28" i="10"/>
  <c r="G28" i="10"/>
  <c r="V28" i="10"/>
  <c r="E28" i="10"/>
  <c r="D28" i="10"/>
  <c r="C28" i="10"/>
  <c r="B28" i="10"/>
  <c r="M17" i="6"/>
  <c r="N17" i="6"/>
  <c r="L17" i="6"/>
  <c r="J17" i="6"/>
  <c r="E17" i="6"/>
  <c r="O17" i="10"/>
  <c r="J17" i="10"/>
  <c r="E17" i="10"/>
  <c r="T17" i="10"/>
  <c r="M18" i="6"/>
  <c r="N18" i="6"/>
  <c r="L18" i="6"/>
  <c r="J18" i="6"/>
  <c r="E18" i="6"/>
  <c r="O18" i="10"/>
  <c r="J18" i="10"/>
  <c r="E18" i="10"/>
  <c r="T18" i="10"/>
  <c r="T27" i="10"/>
  <c r="O27" i="10"/>
  <c r="J27" i="10"/>
  <c r="Y27" i="10"/>
  <c r="I17" i="6"/>
  <c r="D17" i="6"/>
  <c r="N17" i="10"/>
  <c r="I17" i="10"/>
  <c r="D17" i="10"/>
  <c r="S17" i="10"/>
  <c r="I18" i="6"/>
  <c r="D18" i="6"/>
  <c r="N18" i="10"/>
  <c r="I18" i="10"/>
  <c r="D18" i="10"/>
  <c r="S18" i="10"/>
  <c r="S27" i="10"/>
  <c r="N27" i="10"/>
  <c r="I27" i="10"/>
  <c r="X27" i="10"/>
  <c r="H17" i="6"/>
  <c r="C17" i="6"/>
  <c r="M17" i="10"/>
  <c r="H17" i="10"/>
  <c r="C17" i="10"/>
  <c r="R17" i="10"/>
  <c r="H18" i="6"/>
  <c r="C18" i="6"/>
  <c r="M18" i="10"/>
  <c r="H18" i="10"/>
  <c r="C18" i="10"/>
  <c r="R18" i="10"/>
  <c r="R27" i="10"/>
  <c r="M27" i="10"/>
  <c r="H27" i="10"/>
  <c r="W27" i="10"/>
  <c r="G17" i="6"/>
  <c r="B17" i="6"/>
  <c r="L17" i="10"/>
  <c r="G17" i="10"/>
  <c r="B17" i="10"/>
  <c r="Q17" i="10"/>
  <c r="G18" i="6"/>
  <c r="B18" i="6"/>
  <c r="L18" i="10"/>
  <c r="G18" i="10"/>
  <c r="B18" i="10"/>
  <c r="Q18" i="10"/>
  <c r="Q27" i="10"/>
  <c r="L27" i="10"/>
  <c r="G27" i="10"/>
  <c r="V27" i="10"/>
  <c r="E27" i="10"/>
  <c r="D27" i="10"/>
  <c r="C27" i="10"/>
  <c r="B27" i="10"/>
  <c r="M15" i="6"/>
  <c r="N15" i="6"/>
  <c r="L15" i="6"/>
  <c r="J15" i="6"/>
  <c r="E15" i="6"/>
  <c r="O15" i="10"/>
  <c r="J15" i="10"/>
  <c r="E15" i="10"/>
  <c r="T15" i="10"/>
  <c r="M16" i="6"/>
  <c r="N16" i="6"/>
  <c r="L16" i="6"/>
  <c r="J16" i="6"/>
  <c r="E16" i="6"/>
  <c r="O16" i="10"/>
  <c r="J16" i="10"/>
  <c r="E16" i="10"/>
  <c r="T16" i="10"/>
  <c r="T26" i="10"/>
  <c r="O26" i="10"/>
  <c r="J26" i="10"/>
  <c r="Y26" i="10"/>
  <c r="I15" i="6"/>
  <c r="D15" i="6"/>
  <c r="N15" i="10"/>
  <c r="I15" i="10"/>
  <c r="D15" i="10"/>
  <c r="S15" i="10"/>
  <c r="I16" i="6"/>
  <c r="D16" i="6"/>
  <c r="N16" i="10"/>
  <c r="I16" i="10"/>
  <c r="D16" i="10"/>
  <c r="S16" i="10"/>
  <c r="S26" i="10"/>
  <c r="N26" i="10"/>
  <c r="I26" i="10"/>
  <c r="X26" i="10"/>
  <c r="H15" i="6"/>
  <c r="C15" i="6"/>
  <c r="M15" i="10"/>
  <c r="H15" i="10"/>
  <c r="C15" i="10"/>
  <c r="R15" i="10"/>
  <c r="H16" i="6"/>
  <c r="C16" i="6"/>
  <c r="M16" i="10"/>
  <c r="H16" i="10"/>
  <c r="C16" i="10"/>
  <c r="R16" i="10"/>
  <c r="R26" i="10"/>
  <c r="M26" i="10"/>
  <c r="H26" i="10"/>
  <c r="W26" i="10"/>
  <c r="G15" i="6"/>
  <c r="B15" i="6"/>
  <c r="L15" i="10"/>
  <c r="G15" i="10"/>
  <c r="B15" i="10"/>
  <c r="Q15" i="10"/>
  <c r="G16" i="6"/>
  <c r="B16" i="6"/>
  <c r="L16" i="10"/>
  <c r="G16" i="10"/>
  <c r="B16" i="10"/>
  <c r="Q16" i="10"/>
  <c r="Q26" i="10"/>
  <c r="L26" i="10"/>
  <c r="G26" i="10"/>
  <c r="V26" i="10"/>
  <c r="E26" i="10"/>
  <c r="D26" i="10"/>
  <c r="C26" i="10"/>
  <c r="B26" i="10"/>
  <c r="M6" i="6"/>
  <c r="N6" i="6"/>
  <c r="L6" i="6"/>
  <c r="J6" i="6"/>
  <c r="E6" i="6"/>
  <c r="O6" i="10"/>
  <c r="J6" i="10"/>
  <c r="E6" i="10"/>
  <c r="T6" i="10"/>
  <c r="M7" i="6"/>
  <c r="N7" i="6"/>
  <c r="L7" i="6"/>
  <c r="J7" i="6"/>
  <c r="E7" i="6"/>
  <c r="O7" i="10"/>
  <c r="J7" i="10"/>
  <c r="E7" i="10"/>
  <c r="T7" i="10"/>
  <c r="M8" i="6"/>
  <c r="N8" i="6"/>
  <c r="L8" i="6"/>
  <c r="J8" i="6"/>
  <c r="E8" i="6"/>
  <c r="O8" i="10"/>
  <c r="J8" i="10"/>
  <c r="E8" i="10"/>
  <c r="T8" i="10"/>
  <c r="M9" i="6"/>
  <c r="N9" i="6"/>
  <c r="L9" i="6"/>
  <c r="J9" i="6"/>
  <c r="E9" i="6"/>
  <c r="O9" i="10"/>
  <c r="J9" i="10"/>
  <c r="E9" i="10"/>
  <c r="T9" i="10"/>
  <c r="M10" i="6"/>
  <c r="N10" i="6"/>
  <c r="L10" i="6"/>
  <c r="J10" i="6"/>
  <c r="E10" i="6"/>
  <c r="O10" i="10"/>
  <c r="J10" i="10"/>
  <c r="E10" i="10"/>
  <c r="T10" i="10"/>
  <c r="M11" i="6"/>
  <c r="N11" i="6"/>
  <c r="L11" i="6"/>
  <c r="J11" i="6"/>
  <c r="E11" i="6"/>
  <c r="O11" i="10"/>
  <c r="J11" i="10"/>
  <c r="E11" i="10"/>
  <c r="T11" i="10"/>
  <c r="M12" i="6"/>
  <c r="N12" i="6"/>
  <c r="L12" i="6"/>
  <c r="J12" i="6"/>
  <c r="E12" i="6"/>
  <c r="O12" i="10"/>
  <c r="J12" i="10"/>
  <c r="E12" i="10"/>
  <c r="T12" i="10"/>
  <c r="M13" i="6"/>
  <c r="N13" i="6"/>
  <c r="L13" i="6"/>
  <c r="J13" i="6"/>
  <c r="E13" i="6"/>
  <c r="O13" i="10"/>
  <c r="J13" i="10"/>
  <c r="E13" i="10"/>
  <c r="T13" i="10"/>
  <c r="M14" i="6"/>
  <c r="N14" i="6"/>
  <c r="L14" i="6"/>
  <c r="J14" i="6"/>
  <c r="E14" i="6"/>
  <c r="O14" i="10"/>
  <c r="J14" i="10"/>
  <c r="E14" i="10"/>
  <c r="T14" i="10"/>
  <c r="T23" i="10"/>
  <c r="O23" i="10"/>
  <c r="J23" i="10"/>
  <c r="Y23" i="10"/>
  <c r="I6" i="6"/>
  <c r="D6" i="6"/>
  <c r="N6" i="10"/>
  <c r="I6" i="10"/>
  <c r="D6" i="10"/>
  <c r="S6" i="10"/>
  <c r="I7" i="6"/>
  <c r="D7" i="6"/>
  <c r="N7" i="10"/>
  <c r="I7" i="10"/>
  <c r="D7" i="10"/>
  <c r="S7" i="10"/>
  <c r="I8" i="6"/>
  <c r="D8" i="6"/>
  <c r="N8" i="10"/>
  <c r="I8" i="10"/>
  <c r="D8" i="10"/>
  <c r="S8" i="10"/>
  <c r="I9" i="6"/>
  <c r="D9" i="6"/>
  <c r="N9" i="10"/>
  <c r="I9" i="10"/>
  <c r="D9" i="10"/>
  <c r="S9" i="10"/>
  <c r="I10" i="6"/>
  <c r="D10" i="6"/>
  <c r="N10" i="10"/>
  <c r="I10" i="10"/>
  <c r="D10" i="10"/>
  <c r="S10" i="10"/>
  <c r="I11" i="6"/>
  <c r="D11" i="6"/>
  <c r="N11" i="10"/>
  <c r="I11" i="10"/>
  <c r="D11" i="10"/>
  <c r="S11" i="10"/>
  <c r="I12" i="6"/>
  <c r="D12" i="6"/>
  <c r="N12" i="10"/>
  <c r="I12" i="10"/>
  <c r="D12" i="10"/>
  <c r="S12" i="10"/>
  <c r="I13" i="6"/>
  <c r="D13" i="6"/>
  <c r="N13" i="10"/>
  <c r="I13" i="10"/>
  <c r="D13" i="10"/>
  <c r="S13" i="10"/>
  <c r="I14" i="6"/>
  <c r="D14" i="6"/>
  <c r="N14" i="10"/>
  <c r="I14" i="10"/>
  <c r="D14" i="10"/>
  <c r="S14" i="10"/>
  <c r="S23" i="10"/>
  <c r="N23" i="10"/>
  <c r="I23" i="10"/>
  <c r="X23" i="10"/>
  <c r="H6" i="6"/>
  <c r="C6" i="6"/>
  <c r="M6" i="10"/>
  <c r="H6" i="10"/>
  <c r="C6" i="10"/>
  <c r="R6" i="10"/>
  <c r="H7" i="6"/>
  <c r="C7" i="6"/>
  <c r="M7" i="10"/>
  <c r="H7" i="10"/>
  <c r="C7" i="10"/>
  <c r="R7" i="10"/>
  <c r="H8" i="6"/>
  <c r="C8" i="6"/>
  <c r="M8" i="10"/>
  <c r="H8" i="10"/>
  <c r="C8" i="10"/>
  <c r="R8" i="10"/>
  <c r="H9" i="6"/>
  <c r="C9" i="6"/>
  <c r="M9" i="10"/>
  <c r="H9" i="10"/>
  <c r="C9" i="10"/>
  <c r="R9" i="10"/>
  <c r="H10" i="6"/>
  <c r="C10" i="6"/>
  <c r="M10" i="10"/>
  <c r="H10" i="10"/>
  <c r="C10" i="10"/>
  <c r="R10" i="10"/>
  <c r="H11" i="6"/>
  <c r="C11" i="6"/>
  <c r="M11" i="10"/>
  <c r="H11" i="10"/>
  <c r="C11" i="10"/>
  <c r="R11" i="10"/>
  <c r="H12" i="6"/>
  <c r="C12" i="6"/>
  <c r="M12" i="10"/>
  <c r="H12" i="10"/>
  <c r="C12" i="10"/>
  <c r="R12" i="10"/>
  <c r="H13" i="6"/>
  <c r="C13" i="6"/>
  <c r="M13" i="10"/>
  <c r="H13" i="10"/>
  <c r="C13" i="10"/>
  <c r="R13" i="10"/>
  <c r="H14" i="6"/>
  <c r="C14" i="6"/>
  <c r="M14" i="10"/>
  <c r="H14" i="10"/>
  <c r="C14" i="10"/>
  <c r="R14" i="10"/>
  <c r="R23" i="10"/>
  <c r="M23" i="10"/>
  <c r="H23" i="10"/>
  <c r="W23" i="10"/>
  <c r="G6" i="6"/>
  <c r="B6" i="6"/>
  <c r="L6" i="10"/>
  <c r="G6" i="10"/>
  <c r="B6" i="10"/>
  <c r="Q6" i="10"/>
  <c r="G7" i="6"/>
  <c r="B7" i="6"/>
  <c r="L7" i="10"/>
  <c r="G7" i="10"/>
  <c r="B7" i="10"/>
  <c r="Q7" i="10"/>
  <c r="G8" i="6"/>
  <c r="B8" i="6"/>
  <c r="L8" i="10"/>
  <c r="G8" i="10"/>
  <c r="B8" i="10"/>
  <c r="Q8" i="10"/>
  <c r="G9" i="6"/>
  <c r="B9" i="6"/>
  <c r="L9" i="10"/>
  <c r="G9" i="10"/>
  <c r="B9" i="10"/>
  <c r="Q9" i="10"/>
  <c r="G10" i="6"/>
  <c r="B10" i="6"/>
  <c r="L10" i="10"/>
  <c r="G10" i="10"/>
  <c r="B10" i="10"/>
  <c r="Q10" i="10"/>
  <c r="G11" i="6"/>
  <c r="B11" i="6"/>
  <c r="L11" i="10"/>
  <c r="G11" i="10"/>
  <c r="B11" i="10"/>
  <c r="Q11" i="10"/>
  <c r="G12" i="6"/>
  <c r="B12" i="6"/>
  <c r="L12" i="10"/>
  <c r="G12" i="10"/>
  <c r="B12" i="10"/>
  <c r="Q12" i="10"/>
  <c r="G13" i="6"/>
  <c r="B13" i="6"/>
  <c r="L13" i="10"/>
  <c r="G13" i="10"/>
  <c r="B13" i="10"/>
  <c r="Q13" i="10"/>
  <c r="G14" i="6"/>
  <c r="B14" i="6"/>
  <c r="L14" i="10"/>
  <c r="G14" i="10"/>
  <c r="B14" i="10"/>
  <c r="Q14" i="10"/>
  <c r="Q23" i="10"/>
  <c r="L23" i="10"/>
  <c r="G23" i="10"/>
  <c r="V23" i="10"/>
  <c r="E23" i="10"/>
  <c r="D23" i="10"/>
  <c r="C23" i="10"/>
  <c r="B23" i="10"/>
  <c r="Y21" i="10"/>
  <c r="X21" i="10"/>
  <c r="W21" i="10"/>
  <c r="V21" i="10"/>
  <c r="Y20" i="10"/>
  <c r="X20" i="10"/>
  <c r="W20" i="10"/>
  <c r="V20" i="10"/>
  <c r="Y19" i="10"/>
  <c r="X19" i="10"/>
  <c r="W19" i="10"/>
  <c r="V19" i="10"/>
  <c r="Y18" i="10"/>
  <c r="X18" i="10"/>
  <c r="W18" i="10"/>
  <c r="V18" i="10"/>
  <c r="Y17" i="10"/>
  <c r="X17" i="10"/>
  <c r="W17" i="10"/>
  <c r="V17" i="10"/>
  <c r="Y16" i="10"/>
  <c r="X16" i="10"/>
  <c r="W16" i="10"/>
  <c r="V16" i="10"/>
  <c r="Y15" i="10"/>
  <c r="X15" i="10"/>
  <c r="W15" i="10"/>
  <c r="V15" i="10"/>
  <c r="Y14" i="10"/>
  <c r="X14" i="10"/>
  <c r="W14" i="10"/>
  <c r="V14" i="10"/>
  <c r="Y13" i="10"/>
  <c r="X13" i="10"/>
  <c r="W13" i="10"/>
  <c r="V13" i="10"/>
  <c r="Y12" i="10"/>
  <c r="X12" i="10"/>
  <c r="W12" i="10"/>
  <c r="V12" i="10"/>
  <c r="Y11" i="10"/>
  <c r="X11" i="10"/>
  <c r="W11" i="10"/>
  <c r="V11" i="10"/>
  <c r="Y10" i="10"/>
  <c r="X10" i="10"/>
  <c r="W10" i="10"/>
  <c r="V10" i="10"/>
  <c r="Y9" i="10"/>
  <c r="X9" i="10"/>
  <c r="W9" i="10"/>
  <c r="V9" i="10"/>
  <c r="Y8" i="10"/>
  <c r="X8" i="10"/>
  <c r="W8" i="10"/>
  <c r="V8" i="10"/>
  <c r="Y7" i="10"/>
  <c r="X7" i="10"/>
  <c r="W7" i="10"/>
  <c r="V7" i="10"/>
  <c r="Y6" i="10"/>
  <c r="X6" i="10"/>
  <c r="W6" i="10"/>
  <c r="V6" i="10"/>
  <c r="J21" i="5"/>
  <c r="E21" i="5"/>
  <c r="O21" i="9"/>
  <c r="E21" i="9"/>
  <c r="T21" i="9"/>
  <c r="T29" i="9"/>
  <c r="O29" i="9"/>
  <c r="J29" i="9"/>
  <c r="Y29" i="9"/>
  <c r="I21" i="5"/>
  <c r="D21" i="5"/>
  <c r="N21" i="9"/>
  <c r="D21" i="9"/>
  <c r="S21" i="9"/>
  <c r="S29" i="9"/>
  <c r="N29" i="9"/>
  <c r="I29" i="9"/>
  <c r="X29" i="9"/>
  <c r="H21" i="5"/>
  <c r="C21" i="5"/>
  <c r="M21" i="9"/>
  <c r="C21" i="9"/>
  <c r="R21" i="9"/>
  <c r="R29" i="9"/>
  <c r="M29" i="9"/>
  <c r="H29" i="9"/>
  <c r="W29" i="9"/>
  <c r="Q29" i="9"/>
  <c r="L29" i="9"/>
  <c r="G29" i="9"/>
  <c r="V29" i="9"/>
  <c r="E29" i="9"/>
  <c r="D29" i="9"/>
  <c r="C29" i="9"/>
  <c r="B29" i="9"/>
  <c r="J19" i="5"/>
  <c r="E19" i="5"/>
  <c r="O19" i="9"/>
  <c r="E19" i="9"/>
  <c r="T19" i="9"/>
  <c r="J20" i="5"/>
  <c r="E20" i="5"/>
  <c r="O20" i="9"/>
  <c r="E20" i="9"/>
  <c r="T20" i="9"/>
  <c r="T28" i="9"/>
  <c r="O28" i="9"/>
  <c r="J28" i="9"/>
  <c r="Y28" i="9"/>
  <c r="I19" i="5"/>
  <c r="D19" i="5"/>
  <c r="N19" i="9"/>
  <c r="D19" i="9"/>
  <c r="S19" i="9"/>
  <c r="I20" i="5"/>
  <c r="D20" i="5"/>
  <c r="N20" i="9"/>
  <c r="D20" i="9"/>
  <c r="S20" i="9"/>
  <c r="S28" i="9"/>
  <c r="N28" i="9"/>
  <c r="I28" i="9"/>
  <c r="X28" i="9"/>
  <c r="H19" i="5"/>
  <c r="C19" i="5"/>
  <c r="M19" i="9"/>
  <c r="C19" i="9"/>
  <c r="R19" i="9"/>
  <c r="H20" i="5"/>
  <c r="C20" i="5"/>
  <c r="M20" i="9"/>
  <c r="C20" i="9"/>
  <c r="R20" i="9"/>
  <c r="R28" i="9"/>
  <c r="M28" i="9"/>
  <c r="H28" i="9"/>
  <c r="W28" i="9"/>
  <c r="Q28" i="9"/>
  <c r="L28" i="9"/>
  <c r="G28" i="9"/>
  <c r="V28" i="9"/>
  <c r="E28" i="9"/>
  <c r="D28" i="9"/>
  <c r="C28" i="9"/>
  <c r="J17" i="5"/>
  <c r="E17" i="5"/>
  <c r="O17" i="9"/>
  <c r="E17" i="9"/>
  <c r="T17" i="9"/>
  <c r="J18" i="5"/>
  <c r="E18" i="5"/>
  <c r="O18" i="9"/>
  <c r="E18" i="9"/>
  <c r="T18" i="9"/>
  <c r="T27" i="9"/>
  <c r="O27" i="9"/>
  <c r="J27" i="9"/>
  <c r="Y27" i="9"/>
  <c r="I17" i="5"/>
  <c r="D17" i="5"/>
  <c r="N17" i="9"/>
  <c r="D17" i="9"/>
  <c r="S17" i="9"/>
  <c r="I18" i="5"/>
  <c r="D18" i="5"/>
  <c r="N18" i="9"/>
  <c r="D18" i="9"/>
  <c r="S18" i="9"/>
  <c r="S27" i="9"/>
  <c r="N27" i="9"/>
  <c r="I27" i="9"/>
  <c r="X27" i="9"/>
  <c r="H17" i="5"/>
  <c r="C17" i="5"/>
  <c r="M17" i="9"/>
  <c r="C17" i="9"/>
  <c r="R17" i="9"/>
  <c r="H18" i="5"/>
  <c r="C18" i="5"/>
  <c r="M18" i="9"/>
  <c r="C18" i="9"/>
  <c r="R18" i="9"/>
  <c r="R27" i="9"/>
  <c r="M27" i="9"/>
  <c r="H27" i="9"/>
  <c r="W27" i="9"/>
  <c r="Q27" i="9"/>
  <c r="L27" i="9"/>
  <c r="G27" i="9"/>
  <c r="V27" i="9"/>
  <c r="E27" i="9"/>
  <c r="D27" i="9"/>
  <c r="C27" i="9"/>
  <c r="J15" i="5"/>
  <c r="E15" i="5"/>
  <c r="O15" i="9"/>
  <c r="E15" i="9"/>
  <c r="T15" i="9"/>
  <c r="J16" i="5"/>
  <c r="E16" i="5"/>
  <c r="O16" i="9"/>
  <c r="E16" i="9"/>
  <c r="T16" i="9"/>
  <c r="T26" i="9"/>
  <c r="O26" i="9"/>
  <c r="J26" i="9"/>
  <c r="Y26" i="9"/>
  <c r="I15" i="5"/>
  <c r="D15" i="5"/>
  <c r="N15" i="9"/>
  <c r="D15" i="9"/>
  <c r="S15" i="9"/>
  <c r="I16" i="5"/>
  <c r="D16" i="5"/>
  <c r="N16" i="9"/>
  <c r="D16" i="9"/>
  <c r="S16" i="9"/>
  <c r="S26" i="9"/>
  <c r="N26" i="9"/>
  <c r="I26" i="9"/>
  <c r="X26" i="9"/>
  <c r="H15" i="5"/>
  <c r="C15" i="5"/>
  <c r="M15" i="9"/>
  <c r="C15" i="9"/>
  <c r="R15" i="9"/>
  <c r="H16" i="5"/>
  <c r="C16" i="5"/>
  <c r="M16" i="9"/>
  <c r="C16" i="9"/>
  <c r="R16" i="9"/>
  <c r="R26" i="9"/>
  <c r="M26" i="9"/>
  <c r="H26" i="9"/>
  <c r="W26" i="9"/>
  <c r="Q26" i="9"/>
  <c r="L26" i="9"/>
  <c r="G26" i="9"/>
  <c r="V26" i="9"/>
  <c r="E26" i="9"/>
  <c r="D26" i="9"/>
  <c r="C26" i="9"/>
  <c r="Q25" i="9"/>
  <c r="L25" i="9"/>
  <c r="G25" i="9"/>
  <c r="V25" i="9"/>
  <c r="Q24" i="9"/>
  <c r="L24" i="9"/>
  <c r="G24" i="9"/>
  <c r="V24" i="9"/>
  <c r="J6" i="5"/>
  <c r="E6" i="5"/>
  <c r="O6" i="9"/>
  <c r="E6" i="9"/>
  <c r="T6" i="9"/>
  <c r="J7" i="5"/>
  <c r="E7" i="5"/>
  <c r="O7" i="9"/>
  <c r="E7" i="9"/>
  <c r="T7" i="9"/>
  <c r="J8" i="5"/>
  <c r="E8" i="5"/>
  <c r="O8" i="9"/>
  <c r="E8" i="9"/>
  <c r="T8" i="9"/>
  <c r="J9" i="5"/>
  <c r="E9" i="5"/>
  <c r="O9" i="9"/>
  <c r="E9" i="9"/>
  <c r="T9" i="9"/>
  <c r="J10" i="5"/>
  <c r="E10" i="5"/>
  <c r="O10" i="9"/>
  <c r="E10" i="9"/>
  <c r="T10" i="9"/>
  <c r="J11" i="5"/>
  <c r="E11" i="5"/>
  <c r="O11" i="9"/>
  <c r="E11" i="9"/>
  <c r="T11" i="9"/>
  <c r="J12" i="5"/>
  <c r="E12" i="5"/>
  <c r="O12" i="9"/>
  <c r="E12" i="9"/>
  <c r="T12" i="9"/>
  <c r="J13" i="5"/>
  <c r="E13" i="5"/>
  <c r="O13" i="9"/>
  <c r="E13" i="9"/>
  <c r="T13" i="9"/>
  <c r="J14" i="5"/>
  <c r="E14" i="5"/>
  <c r="O14" i="9"/>
  <c r="E14" i="9"/>
  <c r="T14" i="9"/>
  <c r="T23" i="9"/>
  <c r="O23" i="9"/>
  <c r="J23" i="9"/>
  <c r="Y23" i="9"/>
  <c r="I6" i="5"/>
  <c r="D6" i="5"/>
  <c r="N6" i="9"/>
  <c r="D6" i="9"/>
  <c r="S6" i="9"/>
  <c r="I7" i="5"/>
  <c r="D7" i="5"/>
  <c r="N7" i="9"/>
  <c r="D7" i="9"/>
  <c r="S7" i="9"/>
  <c r="I8" i="5"/>
  <c r="D8" i="5"/>
  <c r="N8" i="9"/>
  <c r="D8" i="9"/>
  <c r="S8" i="9"/>
  <c r="I9" i="5"/>
  <c r="D9" i="5"/>
  <c r="N9" i="9"/>
  <c r="D9" i="9"/>
  <c r="S9" i="9"/>
  <c r="I10" i="5"/>
  <c r="D10" i="5"/>
  <c r="N10" i="9"/>
  <c r="D10" i="9"/>
  <c r="S10" i="9"/>
  <c r="I11" i="5"/>
  <c r="D11" i="5"/>
  <c r="N11" i="9"/>
  <c r="D11" i="9"/>
  <c r="S11" i="9"/>
  <c r="I12" i="5"/>
  <c r="D12" i="5"/>
  <c r="N12" i="9"/>
  <c r="D12" i="9"/>
  <c r="S12" i="9"/>
  <c r="I13" i="5"/>
  <c r="D13" i="5"/>
  <c r="N13" i="9"/>
  <c r="D13" i="9"/>
  <c r="S13" i="9"/>
  <c r="I14" i="5"/>
  <c r="D14" i="5"/>
  <c r="N14" i="9"/>
  <c r="D14" i="9"/>
  <c r="S14" i="9"/>
  <c r="S23" i="9"/>
  <c r="N23" i="9"/>
  <c r="I23" i="9"/>
  <c r="X23" i="9"/>
  <c r="H6" i="5"/>
  <c r="C6" i="5"/>
  <c r="M6" i="9"/>
  <c r="C6" i="9"/>
  <c r="R6" i="9"/>
  <c r="H7" i="5"/>
  <c r="C7" i="5"/>
  <c r="M7" i="9"/>
  <c r="C7" i="9"/>
  <c r="R7" i="9"/>
  <c r="H8" i="5"/>
  <c r="C8" i="5"/>
  <c r="M8" i="9"/>
  <c r="C8" i="9"/>
  <c r="R8" i="9"/>
  <c r="H9" i="5"/>
  <c r="C9" i="5"/>
  <c r="M9" i="9"/>
  <c r="C9" i="9"/>
  <c r="R9" i="9"/>
  <c r="H10" i="5"/>
  <c r="C10" i="5"/>
  <c r="M10" i="9"/>
  <c r="C10" i="9"/>
  <c r="R10" i="9"/>
  <c r="H11" i="5"/>
  <c r="C11" i="5"/>
  <c r="M11" i="9"/>
  <c r="C11" i="9"/>
  <c r="R11" i="9"/>
  <c r="H12" i="5"/>
  <c r="C12" i="5"/>
  <c r="M12" i="9"/>
  <c r="C12" i="9"/>
  <c r="R12" i="9"/>
  <c r="H13" i="5"/>
  <c r="C13" i="5"/>
  <c r="M13" i="9"/>
  <c r="C13" i="9"/>
  <c r="R13" i="9"/>
  <c r="H14" i="5"/>
  <c r="C14" i="5"/>
  <c r="M14" i="9"/>
  <c r="C14" i="9"/>
  <c r="R14" i="9"/>
  <c r="R23" i="9"/>
  <c r="M23" i="9"/>
  <c r="H23" i="9"/>
  <c r="W23" i="9"/>
  <c r="Q23" i="9"/>
  <c r="L23" i="9"/>
  <c r="G23" i="9"/>
  <c r="V23" i="9"/>
  <c r="E23" i="9"/>
  <c r="D23" i="9"/>
  <c r="C23" i="9"/>
  <c r="Y21" i="9"/>
  <c r="X21" i="9"/>
  <c r="W21" i="9"/>
  <c r="V21" i="9"/>
  <c r="Y20" i="9"/>
  <c r="X20" i="9"/>
  <c r="W20" i="9"/>
  <c r="V20" i="9"/>
  <c r="Y19" i="9"/>
  <c r="X19" i="9"/>
  <c r="W19" i="9"/>
  <c r="V19" i="9"/>
  <c r="Y18" i="9"/>
  <c r="X18" i="9"/>
  <c r="W18" i="9"/>
  <c r="V18" i="9"/>
  <c r="Y17" i="9"/>
  <c r="X17" i="9"/>
  <c r="W17" i="9"/>
  <c r="V17" i="9"/>
  <c r="Y16" i="9"/>
  <c r="X16" i="9"/>
  <c r="W16" i="9"/>
  <c r="V16" i="9"/>
  <c r="Y15" i="9"/>
  <c r="X15" i="9"/>
  <c r="W15" i="9"/>
  <c r="V15" i="9"/>
  <c r="Y14" i="9"/>
  <c r="X14" i="9"/>
  <c r="W14" i="9"/>
  <c r="V14" i="9"/>
  <c r="Y13" i="9"/>
  <c r="X13" i="9"/>
  <c r="W13" i="9"/>
  <c r="V13" i="9"/>
  <c r="Y12" i="9"/>
  <c r="X12" i="9"/>
  <c r="W12" i="9"/>
  <c r="V12" i="9"/>
  <c r="Y11" i="9"/>
  <c r="X11" i="9"/>
  <c r="W11" i="9"/>
  <c r="V11" i="9"/>
  <c r="Y10" i="9"/>
  <c r="X10" i="9"/>
  <c r="W10" i="9"/>
  <c r="V10" i="9"/>
  <c r="Y9" i="9"/>
  <c r="X9" i="9"/>
  <c r="W9" i="9"/>
  <c r="V9" i="9"/>
  <c r="Y8" i="9"/>
  <c r="X8" i="9"/>
  <c r="W8" i="9"/>
  <c r="V8" i="9"/>
  <c r="Y7" i="9"/>
  <c r="X7" i="9"/>
  <c r="W7" i="9"/>
  <c r="V7" i="9"/>
  <c r="Y6" i="9"/>
  <c r="X6" i="9"/>
  <c r="W6" i="9"/>
  <c r="V6" i="9"/>
  <c r="N21" i="33"/>
  <c r="N29" i="33"/>
  <c r="M29" i="33"/>
  <c r="L21" i="33"/>
  <c r="L29" i="33"/>
  <c r="J29" i="33"/>
  <c r="I29" i="33"/>
  <c r="H29" i="33"/>
  <c r="G29" i="33"/>
  <c r="E29" i="33"/>
  <c r="D29" i="33"/>
  <c r="C29" i="33"/>
  <c r="B29" i="33"/>
  <c r="N19" i="33"/>
  <c r="N20" i="33"/>
  <c r="N28" i="33"/>
  <c r="M28" i="33"/>
  <c r="L19" i="33"/>
  <c r="L20" i="33"/>
  <c r="L28" i="33"/>
  <c r="J28" i="33"/>
  <c r="I28" i="33"/>
  <c r="H28" i="33"/>
  <c r="G28" i="33"/>
  <c r="E28" i="33"/>
  <c r="D28" i="33"/>
  <c r="C28" i="33"/>
  <c r="B28" i="33"/>
  <c r="N17" i="33"/>
  <c r="N18" i="33"/>
  <c r="N27" i="33"/>
  <c r="M27" i="33"/>
  <c r="L17" i="33"/>
  <c r="L18" i="33"/>
  <c r="L27" i="33"/>
  <c r="J27" i="33"/>
  <c r="I27" i="33"/>
  <c r="H27" i="33"/>
  <c r="G27" i="33"/>
  <c r="E27" i="33"/>
  <c r="D27" i="33"/>
  <c r="C27" i="33"/>
  <c r="B27" i="33"/>
  <c r="N15" i="33"/>
  <c r="N16" i="33"/>
  <c r="N26" i="33"/>
  <c r="M26" i="33"/>
  <c r="L15" i="33"/>
  <c r="L16" i="33"/>
  <c r="L26" i="33"/>
  <c r="J26" i="33"/>
  <c r="I26" i="33"/>
  <c r="H26" i="33"/>
  <c r="G26" i="33"/>
  <c r="E26" i="33"/>
  <c r="D26" i="33"/>
  <c r="C26" i="33"/>
  <c r="B26" i="33"/>
  <c r="N11" i="33"/>
  <c r="N12" i="33"/>
  <c r="N13" i="33"/>
  <c r="N14" i="33"/>
  <c r="N25" i="33"/>
  <c r="M25" i="33"/>
  <c r="L11" i="33"/>
  <c r="L12" i="33"/>
  <c r="L13" i="33"/>
  <c r="L14" i="33"/>
  <c r="L25" i="33"/>
  <c r="J25" i="33"/>
  <c r="I25" i="33"/>
  <c r="H25" i="33"/>
  <c r="G25" i="33"/>
  <c r="E25" i="33"/>
  <c r="D25" i="33"/>
  <c r="C25" i="33"/>
  <c r="B25" i="33"/>
  <c r="N6" i="33"/>
  <c r="N7" i="33"/>
  <c r="N8" i="33"/>
  <c r="N9" i="33"/>
  <c r="N10" i="33"/>
  <c r="N24" i="33"/>
  <c r="M24" i="33"/>
  <c r="L6" i="33"/>
  <c r="L7" i="33"/>
  <c r="L8" i="33"/>
  <c r="L9" i="33"/>
  <c r="L10" i="33"/>
  <c r="L24" i="33"/>
  <c r="J24" i="33"/>
  <c r="I24" i="33"/>
  <c r="H24" i="33"/>
  <c r="G24" i="33"/>
  <c r="E24" i="33"/>
  <c r="D24" i="33"/>
  <c r="C24" i="33"/>
  <c r="B24" i="33"/>
  <c r="R23" i="33"/>
  <c r="Q23" i="33"/>
  <c r="N23" i="33"/>
  <c r="M23" i="33"/>
  <c r="L23" i="33"/>
  <c r="J23" i="33"/>
  <c r="I23" i="33"/>
  <c r="H23" i="33"/>
  <c r="G23" i="33"/>
  <c r="N29" i="8"/>
  <c r="M29" i="8"/>
  <c r="L29" i="8"/>
  <c r="J29" i="8"/>
  <c r="I29" i="8"/>
  <c r="H29" i="8"/>
  <c r="G29" i="8"/>
  <c r="E29" i="8"/>
  <c r="D29" i="8"/>
  <c r="C29" i="8"/>
  <c r="B29" i="8"/>
  <c r="N28" i="8"/>
  <c r="M28" i="8"/>
  <c r="L28" i="8"/>
  <c r="J28" i="8"/>
  <c r="I28" i="8"/>
  <c r="H28" i="8"/>
  <c r="G28" i="8"/>
  <c r="E28" i="8"/>
  <c r="D28" i="8"/>
  <c r="C28" i="8"/>
  <c r="N27" i="8"/>
  <c r="M27" i="8"/>
  <c r="L27" i="8"/>
  <c r="J27" i="8"/>
  <c r="I27" i="8"/>
  <c r="H27" i="8"/>
  <c r="G27" i="8"/>
  <c r="E27" i="8"/>
  <c r="D27" i="8"/>
  <c r="C27" i="8"/>
  <c r="N26" i="8"/>
  <c r="M26" i="8"/>
  <c r="L26" i="8"/>
  <c r="J26" i="8"/>
  <c r="I26" i="8"/>
  <c r="H26" i="8"/>
  <c r="G26" i="8"/>
  <c r="E26" i="8"/>
  <c r="D26" i="8"/>
  <c r="C26" i="8"/>
  <c r="N25" i="8"/>
  <c r="M25" i="8"/>
  <c r="L25" i="8"/>
  <c r="J25" i="8"/>
  <c r="I25" i="8"/>
  <c r="H25" i="8"/>
  <c r="G25" i="8"/>
  <c r="E25" i="8"/>
  <c r="D25" i="8"/>
  <c r="C25" i="8"/>
  <c r="N24" i="8"/>
  <c r="M24" i="8"/>
  <c r="L24" i="8"/>
  <c r="J24" i="8"/>
  <c r="I24" i="8"/>
  <c r="H24" i="8"/>
  <c r="G24" i="8"/>
  <c r="E24" i="8"/>
  <c r="D24" i="8"/>
  <c r="C24" i="8"/>
  <c r="R23" i="8"/>
  <c r="Q23" i="8"/>
  <c r="N23" i="8"/>
  <c r="M23" i="8"/>
  <c r="L23" i="8"/>
  <c r="J23" i="8"/>
  <c r="I23" i="8"/>
  <c r="H23" i="8"/>
  <c r="G23" i="8"/>
  <c r="N29" i="7"/>
  <c r="M29" i="7"/>
  <c r="L29" i="7"/>
  <c r="J29" i="7"/>
  <c r="I29" i="7"/>
  <c r="H29" i="7"/>
  <c r="G29" i="7"/>
  <c r="E29" i="7"/>
  <c r="D29" i="7"/>
  <c r="C29" i="7"/>
  <c r="B29" i="7"/>
  <c r="N28" i="7"/>
  <c r="M28" i="7"/>
  <c r="L28" i="7"/>
  <c r="J28" i="7"/>
  <c r="I28" i="7"/>
  <c r="H28" i="7"/>
  <c r="G28" i="7"/>
  <c r="E28" i="7"/>
  <c r="D28" i="7"/>
  <c r="C28" i="7"/>
  <c r="N27" i="7"/>
  <c r="M27" i="7"/>
  <c r="L27" i="7"/>
  <c r="J27" i="7"/>
  <c r="I27" i="7"/>
  <c r="H27" i="7"/>
  <c r="G27" i="7"/>
  <c r="E27" i="7"/>
  <c r="D27" i="7"/>
  <c r="C27" i="7"/>
  <c r="N26" i="7"/>
  <c r="M26" i="7"/>
  <c r="L26" i="7"/>
  <c r="J26" i="7"/>
  <c r="I26" i="7"/>
  <c r="H26" i="7"/>
  <c r="G26" i="7"/>
  <c r="E26" i="7"/>
  <c r="D26" i="7"/>
  <c r="C26" i="7"/>
  <c r="N25" i="7"/>
  <c r="M25" i="7"/>
  <c r="L25" i="7"/>
  <c r="J25" i="7"/>
  <c r="I25" i="7"/>
  <c r="H25" i="7"/>
  <c r="G25" i="7"/>
  <c r="E25" i="7"/>
  <c r="D25" i="7"/>
  <c r="C25" i="7"/>
  <c r="N24" i="7"/>
  <c r="M24" i="7"/>
  <c r="L24" i="7"/>
  <c r="J24" i="7"/>
  <c r="I24" i="7"/>
  <c r="H24" i="7"/>
  <c r="G24" i="7"/>
  <c r="E24" i="7"/>
  <c r="D24" i="7"/>
  <c r="C24" i="7"/>
  <c r="R23" i="7"/>
  <c r="Q23" i="7"/>
  <c r="N23" i="7"/>
  <c r="M23" i="7"/>
  <c r="L23" i="7"/>
  <c r="J23" i="7"/>
  <c r="I23" i="7"/>
  <c r="H23" i="7"/>
  <c r="G23" i="7"/>
  <c r="N29" i="6"/>
  <c r="M29" i="6"/>
  <c r="L29" i="6"/>
  <c r="J29" i="6"/>
  <c r="I29" i="6"/>
  <c r="H29" i="6"/>
  <c r="G29" i="6"/>
  <c r="E29" i="6"/>
  <c r="D29" i="6"/>
  <c r="C29" i="6"/>
  <c r="B29" i="6"/>
  <c r="N28" i="6"/>
  <c r="M28" i="6"/>
  <c r="L28" i="6"/>
  <c r="J28" i="6"/>
  <c r="I28" i="6"/>
  <c r="H28" i="6"/>
  <c r="G28" i="6"/>
  <c r="E28" i="6"/>
  <c r="D28" i="6"/>
  <c r="C28" i="6"/>
  <c r="B28" i="6"/>
  <c r="N27" i="6"/>
  <c r="M27" i="6"/>
  <c r="L27" i="6"/>
  <c r="J27" i="6"/>
  <c r="I27" i="6"/>
  <c r="H27" i="6"/>
  <c r="G27" i="6"/>
  <c r="E27" i="6"/>
  <c r="D27" i="6"/>
  <c r="C27" i="6"/>
  <c r="B27" i="6"/>
  <c r="N26" i="6"/>
  <c r="M26" i="6"/>
  <c r="L26" i="6"/>
  <c r="J26" i="6"/>
  <c r="I26" i="6"/>
  <c r="H26" i="6"/>
  <c r="G26" i="6"/>
  <c r="E26" i="6"/>
  <c r="D26" i="6"/>
  <c r="C26" i="6"/>
  <c r="B26" i="6"/>
  <c r="N25" i="6"/>
  <c r="M25" i="6"/>
  <c r="L25" i="6"/>
  <c r="J25" i="6"/>
  <c r="I25" i="6"/>
  <c r="H25" i="6"/>
  <c r="G25" i="6"/>
  <c r="E25" i="6"/>
  <c r="D25" i="6"/>
  <c r="C25" i="6"/>
  <c r="B25" i="6"/>
  <c r="N24" i="6"/>
  <c r="M24" i="6"/>
  <c r="L24" i="6"/>
  <c r="J24" i="6"/>
  <c r="I24" i="6"/>
  <c r="H24" i="6"/>
  <c r="G24" i="6"/>
  <c r="E24" i="6"/>
  <c r="D24" i="6"/>
  <c r="C24" i="6"/>
  <c r="B24" i="6"/>
  <c r="R23" i="6"/>
  <c r="Q23" i="6"/>
  <c r="N23" i="6"/>
  <c r="M23" i="6"/>
  <c r="L23" i="6"/>
  <c r="J23" i="6"/>
  <c r="I23" i="6"/>
  <c r="H23" i="6"/>
  <c r="G23" i="6"/>
  <c r="N29" i="5"/>
  <c r="M29" i="5"/>
  <c r="L29" i="5"/>
  <c r="J29" i="5"/>
  <c r="I29" i="5"/>
  <c r="H29" i="5"/>
  <c r="G29" i="5"/>
  <c r="E29" i="5"/>
  <c r="D29" i="5"/>
  <c r="C29" i="5"/>
  <c r="B29" i="5"/>
  <c r="N28" i="5"/>
  <c r="M28" i="5"/>
  <c r="L28" i="5"/>
  <c r="J28" i="5"/>
  <c r="I28" i="5"/>
  <c r="H28" i="5"/>
  <c r="G28" i="5"/>
  <c r="E28" i="5"/>
  <c r="D28" i="5"/>
  <c r="C28" i="5"/>
  <c r="N27" i="5"/>
  <c r="M27" i="5"/>
  <c r="L27" i="5"/>
  <c r="J27" i="5"/>
  <c r="I27" i="5"/>
  <c r="H27" i="5"/>
  <c r="G27" i="5"/>
  <c r="E27" i="5"/>
  <c r="D27" i="5"/>
  <c r="C27" i="5"/>
  <c r="N26" i="5"/>
  <c r="M26" i="5"/>
  <c r="L26" i="5"/>
  <c r="J26" i="5"/>
  <c r="I26" i="5"/>
  <c r="H26" i="5"/>
  <c r="G26" i="5"/>
  <c r="E26" i="5"/>
  <c r="D26" i="5"/>
  <c r="C26" i="5"/>
  <c r="N25" i="5"/>
  <c r="M25" i="5"/>
  <c r="L25" i="5"/>
  <c r="J25" i="5"/>
  <c r="I25" i="5"/>
  <c r="H25" i="5"/>
  <c r="G25" i="5"/>
  <c r="E25" i="5"/>
  <c r="D25" i="5"/>
  <c r="C25" i="5"/>
  <c r="N24" i="5"/>
  <c r="M24" i="5"/>
  <c r="L24" i="5"/>
  <c r="J24" i="5"/>
  <c r="I24" i="5"/>
  <c r="H24" i="5"/>
  <c r="G24" i="5"/>
  <c r="E24" i="5"/>
  <c r="D24" i="5"/>
  <c r="C24" i="5"/>
  <c r="S23" i="5"/>
  <c r="R23" i="5"/>
  <c r="N23" i="5"/>
  <c r="M23" i="5"/>
  <c r="L23" i="5"/>
  <c r="J23" i="5"/>
  <c r="I23" i="5"/>
  <c r="H23" i="5"/>
  <c r="G23" i="5"/>
  <c r="P29" i="32"/>
  <c r="R23" i="32"/>
  <c r="N21" i="32"/>
  <c r="N29" i="32"/>
  <c r="M21" i="32"/>
  <c r="M29" i="32"/>
  <c r="S23" i="32"/>
  <c r="L21" i="32"/>
  <c r="L29" i="32"/>
  <c r="J21" i="32"/>
  <c r="J29" i="32"/>
  <c r="I21" i="32"/>
  <c r="I29" i="32"/>
  <c r="H21" i="32"/>
  <c r="H29" i="32"/>
  <c r="G21" i="32"/>
  <c r="G29" i="32"/>
  <c r="E21" i="32"/>
  <c r="E29" i="32"/>
  <c r="D21" i="32"/>
  <c r="D29" i="32"/>
  <c r="C21" i="32"/>
  <c r="C29" i="32"/>
  <c r="B21" i="32"/>
  <c r="B29" i="32"/>
  <c r="P28" i="32"/>
  <c r="N19" i="32"/>
  <c r="N20" i="32"/>
  <c r="N28" i="32"/>
  <c r="M19" i="32"/>
  <c r="M20" i="32"/>
  <c r="M28" i="32"/>
  <c r="L19" i="32"/>
  <c r="L20" i="32"/>
  <c r="L28" i="32"/>
  <c r="J19" i="32"/>
  <c r="J20" i="32"/>
  <c r="J28" i="32"/>
  <c r="I19" i="32"/>
  <c r="I20" i="32"/>
  <c r="I28" i="32"/>
  <c r="H19" i="32"/>
  <c r="H20" i="32"/>
  <c r="H28" i="32"/>
  <c r="G19" i="32"/>
  <c r="G20" i="32"/>
  <c r="G28" i="32"/>
  <c r="E19" i="32"/>
  <c r="E20" i="32"/>
  <c r="E28" i="32"/>
  <c r="D19" i="32"/>
  <c r="D20" i="32"/>
  <c r="D28" i="32"/>
  <c r="C19" i="32"/>
  <c r="C20" i="32"/>
  <c r="C28" i="32"/>
  <c r="B19" i="32"/>
  <c r="B20" i="32"/>
  <c r="B28" i="32"/>
  <c r="P27" i="32"/>
  <c r="N17" i="32"/>
  <c r="N18" i="32"/>
  <c r="N27" i="32"/>
  <c r="M17" i="32"/>
  <c r="M18" i="32"/>
  <c r="M27" i="32"/>
  <c r="L17" i="32"/>
  <c r="L18" i="32"/>
  <c r="L27" i="32"/>
  <c r="J17" i="32"/>
  <c r="J18" i="32"/>
  <c r="J27" i="32"/>
  <c r="I17" i="32"/>
  <c r="I18" i="32"/>
  <c r="I27" i="32"/>
  <c r="H17" i="32"/>
  <c r="H18" i="32"/>
  <c r="H27" i="32"/>
  <c r="G17" i="32"/>
  <c r="G18" i="32"/>
  <c r="G27" i="32"/>
  <c r="E17" i="32"/>
  <c r="E18" i="32"/>
  <c r="E27" i="32"/>
  <c r="D17" i="32"/>
  <c r="D18" i="32"/>
  <c r="D27" i="32"/>
  <c r="C17" i="32"/>
  <c r="C18" i="32"/>
  <c r="C27" i="32"/>
  <c r="B17" i="32"/>
  <c r="B18" i="32"/>
  <c r="B27" i="32"/>
  <c r="P26" i="32"/>
  <c r="N15" i="32"/>
  <c r="N16" i="32"/>
  <c r="N26" i="32"/>
  <c r="M15" i="32"/>
  <c r="M16" i="32"/>
  <c r="M26" i="32"/>
  <c r="L15" i="32"/>
  <c r="L16" i="32"/>
  <c r="L26" i="32"/>
  <c r="J15" i="32"/>
  <c r="J16" i="32"/>
  <c r="J26" i="32"/>
  <c r="I15" i="32"/>
  <c r="I16" i="32"/>
  <c r="I26" i="32"/>
  <c r="H15" i="32"/>
  <c r="H16" i="32"/>
  <c r="H26" i="32"/>
  <c r="G15" i="32"/>
  <c r="G16" i="32"/>
  <c r="G26" i="32"/>
  <c r="E15" i="32"/>
  <c r="E16" i="32"/>
  <c r="E26" i="32"/>
  <c r="D15" i="32"/>
  <c r="D16" i="32"/>
  <c r="D26" i="32"/>
  <c r="C15" i="32"/>
  <c r="C16" i="32"/>
  <c r="C26" i="32"/>
  <c r="B15" i="32"/>
  <c r="B16" i="32"/>
  <c r="B26" i="32"/>
  <c r="P25" i="32"/>
  <c r="N11" i="32"/>
  <c r="N12" i="32"/>
  <c r="N13" i="32"/>
  <c r="N14" i="32"/>
  <c r="N25" i="32"/>
  <c r="M11" i="32"/>
  <c r="M12" i="32"/>
  <c r="M13" i="32"/>
  <c r="M14" i="32"/>
  <c r="M25" i="32"/>
  <c r="L11" i="32"/>
  <c r="L12" i="32"/>
  <c r="L13" i="32"/>
  <c r="L14" i="32"/>
  <c r="L25" i="32"/>
  <c r="J11" i="32"/>
  <c r="J12" i="32"/>
  <c r="J13" i="32"/>
  <c r="J14" i="32"/>
  <c r="J25" i="32"/>
  <c r="I11" i="32"/>
  <c r="I12" i="32"/>
  <c r="I13" i="32"/>
  <c r="I14" i="32"/>
  <c r="I25" i="32"/>
  <c r="H11" i="32"/>
  <c r="H12" i="32"/>
  <c r="H13" i="32"/>
  <c r="H14" i="32"/>
  <c r="H25" i="32"/>
  <c r="G11" i="32"/>
  <c r="G12" i="32"/>
  <c r="G13" i="32"/>
  <c r="G14" i="32"/>
  <c r="G25" i="32"/>
  <c r="P24" i="32"/>
  <c r="N6" i="32"/>
  <c r="N7" i="32"/>
  <c r="N8" i="32"/>
  <c r="N9" i="32"/>
  <c r="N10" i="32"/>
  <c r="N24" i="32"/>
  <c r="M6" i="32"/>
  <c r="M7" i="32"/>
  <c r="M8" i="32"/>
  <c r="M9" i="32"/>
  <c r="M10" i="32"/>
  <c r="M24" i="32"/>
  <c r="L6" i="32"/>
  <c r="L7" i="32"/>
  <c r="L8" i="32"/>
  <c r="L9" i="32"/>
  <c r="L10" i="32"/>
  <c r="L24" i="32"/>
  <c r="J6" i="32"/>
  <c r="J7" i="32"/>
  <c r="J8" i="32"/>
  <c r="J9" i="32"/>
  <c r="J10" i="32"/>
  <c r="J24" i="32"/>
  <c r="I6" i="32"/>
  <c r="I7" i="32"/>
  <c r="I8" i="32"/>
  <c r="I9" i="32"/>
  <c r="I10" i="32"/>
  <c r="I24" i="32"/>
  <c r="H6" i="32"/>
  <c r="H7" i="32"/>
  <c r="H8" i="32"/>
  <c r="H9" i="32"/>
  <c r="H10" i="32"/>
  <c r="H24" i="32"/>
  <c r="G6" i="32"/>
  <c r="G7" i="32"/>
  <c r="G8" i="32"/>
  <c r="G9" i="32"/>
  <c r="G10" i="32"/>
  <c r="G24" i="32"/>
  <c r="N23" i="32"/>
  <c r="M23" i="32"/>
  <c r="L23" i="32"/>
  <c r="J23" i="32"/>
  <c r="I23" i="32"/>
  <c r="H23" i="32"/>
  <c r="G23" i="32"/>
  <c r="P21" i="32"/>
  <c r="P20" i="32"/>
  <c r="P19" i="32"/>
  <c r="P18" i="32"/>
  <c r="P17" i="32"/>
  <c r="P16" i="32"/>
  <c r="P15" i="32"/>
  <c r="P14" i="32"/>
  <c r="E14" i="32"/>
  <c r="D14" i="32"/>
  <c r="C14" i="32"/>
  <c r="B14" i="32"/>
  <c r="P13" i="32"/>
  <c r="E13" i="32"/>
  <c r="D13" i="32"/>
  <c r="C13" i="32"/>
  <c r="B13" i="32"/>
  <c r="P12" i="32"/>
  <c r="E12" i="32"/>
  <c r="D12" i="32"/>
  <c r="C12" i="32"/>
  <c r="B12" i="32"/>
  <c r="P11" i="32"/>
  <c r="E11" i="32"/>
  <c r="D11" i="32"/>
  <c r="C11" i="32"/>
  <c r="B11" i="32"/>
  <c r="P10" i="32"/>
  <c r="E10" i="32"/>
  <c r="D10" i="32"/>
  <c r="C10" i="32"/>
  <c r="B10" i="32"/>
  <c r="P9" i="32"/>
  <c r="E9" i="32"/>
  <c r="D9" i="32"/>
  <c r="C9" i="32"/>
  <c r="B9" i="32"/>
  <c r="P8" i="32"/>
  <c r="E8" i="32"/>
  <c r="D8" i="32"/>
  <c r="C8" i="32"/>
  <c r="B8" i="32"/>
  <c r="P7" i="32"/>
  <c r="E7" i="32"/>
  <c r="D7" i="32"/>
  <c r="C7" i="32"/>
  <c r="B6" i="32"/>
  <c r="B7" i="32"/>
  <c r="P6" i="32"/>
  <c r="E6" i="32"/>
  <c r="D6" i="32"/>
  <c r="C6" i="32"/>
  <c r="P29" i="4"/>
  <c r="R23" i="4"/>
  <c r="N21" i="4"/>
  <c r="N29" i="4"/>
  <c r="M21" i="4"/>
  <c r="M29" i="4"/>
  <c r="S23" i="4"/>
  <c r="L21" i="4"/>
  <c r="L29" i="4"/>
  <c r="J21" i="4"/>
  <c r="J29" i="4"/>
  <c r="I21" i="4"/>
  <c r="I29" i="4"/>
  <c r="H21" i="4"/>
  <c r="H29" i="4"/>
  <c r="G21" i="4"/>
  <c r="G29" i="4"/>
  <c r="E21" i="4"/>
  <c r="E29" i="4"/>
  <c r="D21" i="4"/>
  <c r="D29" i="4"/>
  <c r="C21" i="4"/>
  <c r="C29" i="4"/>
  <c r="B21" i="4"/>
  <c r="B29" i="4"/>
  <c r="P28" i="4"/>
  <c r="N19" i="4"/>
  <c r="N20" i="4"/>
  <c r="N28" i="4"/>
  <c r="M19" i="4"/>
  <c r="M20" i="4"/>
  <c r="M28" i="4"/>
  <c r="L19" i="4"/>
  <c r="L20" i="4"/>
  <c r="L28" i="4"/>
  <c r="J19" i="4"/>
  <c r="J20" i="4"/>
  <c r="J28" i="4"/>
  <c r="I19" i="4"/>
  <c r="I20" i="4"/>
  <c r="I28" i="4"/>
  <c r="H19" i="4"/>
  <c r="H20" i="4"/>
  <c r="H28" i="4"/>
  <c r="G19" i="4"/>
  <c r="G20" i="4"/>
  <c r="G28" i="4"/>
  <c r="E19" i="4"/>
  <c r="E20" i="4"/>
  <c r="E28" i="4"/>
  <c r="D19" i="4"/>
  <c r="D20" i="4"/>
  <c r="D28" i="4"/>
  <c r="C19" i="4"/>
  <c r="C20" i="4"/>
  <c r="C28" i="4"/>
  <c r="B19" i="4"/>
  <c r="B20" i="4"/>
  <c r="B28" i="4"/>
  <c r="P27" i="4"/>
  <c r="N17" i="4"/>
  <c r="N18" i="4"/>
  <c r="N27" i="4"/>
  <c r="M17" i="4"/>
  <c r="M18" i="4"/>
  <c r="M27" i="4"/>
  <c r="L17" i="4"/>
  <c r="L18" i="4"/>
  <c r="L27" i="4"/>
  <c r="J17" i="4"/>
  <c r="J18" i="4"/>
  <c r="J27" i="4"/>
  <c r="I17" i="4"/>
  <c r="I18" i="4"/>
  <c r="I27" i="4"/>
  <c r="H17" i="4"/>
  <c r="H18" i="4"/>
  <c r="H27" i="4"/>
  <c r="G17" i="4"/>
  <c r="G18" i="4"/>
  <c r="G27" i="4"/>
  <c r="E17" i="4"/>
  <c r="E18" i="4"/>
  <c r="E27" i="4"/>
  <c r="D17" i="4"/>
  <c r="D18" i="4"/>
  <c r="D27" i="4"/>
  <c r="C17" i="4"/>
  <c r="C18" i="4"/>
  <c r="C27" i="4"/>
  <c r="B17" i="4"/>
  <c r="B18" i="4"/>
  <c r="B27" i="4"/>
  <c r="P26" i="4"/>
  <c r="N15" i="4"/>
  <c r="N16" i="4"/>
  <c r="N26" i="4"/>
  <c r="M15" i="4"/>
  <c r="M16" i="4"/>
  <c r="M26" i="4"/>
  <c r="L15" i="4"/>
  <c r="L16" i="4"/>
  <c r="L26" i="4"/>
  <c r="J15" i="4"/>
  <c r="J16" i="4"/>
  <c r="J26" i="4"/>
  <c r="I15" i="4"/>
  <c r="I16" i="4"/>
  <c r="I26" i="4"/>
  <c r="H15" i="4"/>
  <c r="H16" i="4"/>
  <c r="H26" i="4"/>
  <c r="G15" i="4"/>
  <c r="G16" i="4"/>
  <c r="G26" i="4"/>
  <c r="E15" i="4"/>
  <c r="E16" i="4"/>
  <c r="E26" i="4"/>
  <c r="D15" i="4"/>
  <c r="D16" i="4"/>
  <c r="D26" i="4"/>
  <c r="C15" i="4"/>
  <c r="C16" i="4"/>
  <c r="C26" i="4"/>
  <c r="B15" i="4"/>
  <c r="B16" i="4"/>
  <c r="B26" i="4"/>
  <c r="P25" i="4"/>
  <c r="N11" i="4"/>
  <c r="N12" i="4"/>
  <c r="N13" i="4"/>
  <c r="N14" i="4"/>
  <c r="N25" i="4"/>
  <c r="M11" i="4"/>
  <c r="M12" i="4"/>
  <c r="M13" i="4"/>
  <c r="M14" i="4"/>
  <c r="M25" i="4"/>
  <c r="L11" i="4"/>
  <c r="L12" i="4"/>
  <c r="L13" i="4"/>
  <c r="L14" i="4"/>
  <c r="L25" i="4"/>
  <c r="J11" i="4"/>
  <c r="J12" i="4"/>
  <c r="J13" i="4"/>
  <c r="J14" i="4"/>
  <c r="J25" i="4"/>
  <c r="I11" i="4"/>
  <c r="I12" i="4"/>
  <c r="I13" i="4"/>
  <c r="I14" i="4"/>
  <c r="I25" i="4"/>
  <c r="H11" i="4"/>
  <c r="H12" i="4"/>
  <c r="H13" i="4"/>
  <c r="H14" i="4"/>
  <c r="H25" i="4"/>
  <c r="G11" i="4"/>
  <c r="G12" i="4"/>
  <c r="G13" i="4"/>
  <c r="G14" i="4"/>
  <c r="G25" i="4"/>
  <c r="P24" i="4"/>
  <c r="N6" i="4"/>
  <c r="N7" i="4"/>
  <c r="N8" i="4"/>
  <c r="N9" i="4"/>
  <c r="N10" i="4"/>
  <c r="N24" i="4"/>
  <c r="M6" i="4"/>
  <c r="M7" i="4"/>
  <c r="M8" i="4"/>
  <c r="M9" i="4"/>
  <c r="M10" i="4"/>
  <c r="M24" i="4"/>
  <c r="L6" i="4"/>
  <c r="L7" i="4"/>
  <c r="L8" i="4"/>
  <c r="L9" i="4"/>
  <c r="L10" i="4"/>
  <c r="L24" i="4"/>
  <c r="J6" i="4"/>
  <c r="J7" i="4"/>
  <c r="J8" i="4"/>
  <c r="J9" i="4"/>
  <c r="J10" i="4"/>
  <c r="J24" i="4"/>
  <c r="I6" i="4"/>
  <c r="I7" i="4"/>
  <c r="I8" i="4"/>
  <c r="I9" i="4"/>
  <c r="I10" i="4"/>
  <c r="I24" i="4"/>
  <c r="H6" i="4"/>
  <c r="H7" i="4"/>
  <c r="H8" i="4"/>
  <c r="H9" i="4"/>
  <c r="H10" i="4"/>
  <c r="H24" i="4"/>
  <c r="G6" i="4"/>
  <c r="G7" i="4"/>
  <c r="G8" i="4"/>
  <c r="G9" i="4"/>
  <c r="G10" i="4"/>
  <c r="G24" i="4"/>
  <c r="N23" i="4"/>
  <c r="M23" i="4"/>
  <c r="L23" i="4"/>
  <c r="J23" i="4"/>
  <c r="I23" i="4"/>
  <c r="H23" i="4"/>
  <c r="G23" i="4"/>
  <c r="P21" i="4"/>
  <c r="P20" i="4"/>
  <c r="P19" i="4"/>
  <c r="P18" i="4"/>
  <c r="P17" i="4"/>
  <c r="P16" i="4"/>
  <c r="P15" i="4"/>
  <c r="P14" i="4"/>
  <c r="E14" i="4"/>
  <c r="D14" i="4"/>
  <c r="C14" i="4"/>
  <c r="B14" i="4"/>
  <c r="P13" i="4"/>
  <c r="E13" i="4"/>
  <c r="D13" i="4"/>
  <c r="C13" i="4"/>
  <c r="B13" i="4"/>
  <c r="P12" i="4"/>
  <c r="E12" i="4"/>
  <c r="D12" i="4"/>
  <c r="C12" i="4"/>
  <c r="B12" i="4"/>
  <c r="P11" i="4"/>
  <c r="E11" i="4"/>
  <c r="D11" i="4"/>
  <c r="C11" i="4"/>
  <c r="B11" i="4"/>
  <c r="P10" i="4"/>
  <c r="E10" i="4"/>
  <c r="D10" i="4"/>
  <c r="C10" i="4"/>
  <c r="B10" i="4"/>
  <c r="P9" i="4"/>
  <c r="E9" i="4"/>
  <c r="D9" i="4"/>
  <c r="C9" i="4"/>
  <c r="B9" i="4"/>
  <c r="P8" i="4"/>
  <c r="E8" i="4"/>
  <c r="D8" i="4"/>
  <c r="C8" i="4"/>
  <c r="B8" i="4"/>
  <c r="P7" i="4"/>
  <c r="E7" i="4"/>
  <c r="D7" i="4"/>
  <c r="C7" i="4"/>
  <c r="B6" i="4"/>
  <c r="B7" i="4"/>
  <c r="P6" i="4"/>
  <c r="E6" i="4"/>
  <c r="D6" i="4"/>
  <c r="C6" i="4"/>
  <c r="P29" i="3"/>
  <c r="R23" i="3"/>
  <c r="N21" i="3"/>
  <c r="N29" i="3"/>
  <c r="M21" i="3"/>
  <c r="M29" i="3"/>
  <c r="S23" i="3"/>
  <c r="L21" i="3"/>
  <c r="L29" i="3"/>
  <c r="J21" i="3"/>
  <c r="J29" i="3"/>
  <c r="I21" i="3"/>
  <c r="I29" i="3"/>
  <c r="H21" i="3"/>
  <c r="H29" i="3"/>
  <c r="G21" i="3"/>
  <c r="G29" i="3"/>
  <c r="E21" i="3"/>
  <c r="E29" i="3"/>
  <c r="D21" i="3"/>
  <c r="D29" i="3"/>
  <c r="C21" i="3"/>
  <c r="C29" i="3"/>
  <c r="B21" i="3"/>
  <c r="B29" i="3"/>
  <c r="P28" i="3"/>
  <c r="N19" i="3"/>
  <c r="N20" i="3"/>
  <c r="N28" i="3"/>
  <c r="M19" i="3"/>
  <c r="M20" i="3"/>
  <c r="M28" i="3"/>
  <c r="L19" i="3"/>
  <c r="L20" i="3"/>
  <c r="L28" i="3"/>
  <c r="J19" i="3"/>
  <c r="J20" i="3"/>
  <c r="J28" i="3"/>
  <c r="I19" i="3"/>
  <c r="I20" i="3"/>
  <c r="I28" i="3"/>
  <c r="H19" i="3"/>
  <c r="H20" i="3"/>
  <c r="H28" i="3"/>
  <c r="G19" i="3"/>
  <c r="G20" i="3"/>
  <c r="G28" i="3"/>
  <c r="E19" i="3"/>
  <c r="E20" i="3"/>
  <c r="E28" i="3"/>
  <c r="D19" i="3"/>
  <c r="D20" i="3"/>
  <c r="D28" i="3"/>
  <c r="C19" i="3"/>
  <c r="C20" i="3"/>
  <c r="C28" i="3"/>
  <c r="B19" i="3"/>
  <c r="B20" i="3"/>
  <c r="B28" i="3"/>
  <c r="P27" i="3"/>
  <c r="N17" i="3"/>
  <c r="N18" i="3"/>
  <c r="N27" i="3"/>
  <c r="M17" i="3"/>
  <c r="M18" i="3"/>
  <c r="M27" i="3"/>
  <c r="L17" i="3"/>
  <c r="L18" i="3"/>
  <c r="L27" i="3"/>
  <c r="J17" i="3"/>
  <c r="J18" i="3"/>
  <c r="J27" i="3"/>
  <c r="I17" i="3"/>
  <c r="I18" i="3"/>
  <c r="I27" i="3"/>
  <c r="H17" i="3"/>
  <c r="H18" i="3"/>
  <c r="H27" i="3"/>
  <c r="G17" i="3"/>
  <c r="G18" i="3"/>
  <c r="G27" i="3"/>
  <c r="E17" i="3"/>
  <c r="E18" i="3"/>
  <c r="E27" i="3"/>
  <c r="D17" i="3"/>
  <c r="D18" i="3"/>
  <c r="D27" i="3"/>
  <c r="C17" i="3"/>
  <c r="C18" i="3"/>
  <c r="C27" i="3"/>
  <c r="B17" i="3"/>
  <c r="B18" i="3"/>
  <c r="B27" i="3"/>
  <c r="P26" i="3"/>
  <c r="N15" i="3"/>
  <c r="N16" i="3"/>
  <c r="N26" i="3"/>
  <c r="M15" i="3"/>
  <c r="M16" i="3"/>
  <c r="M26" i="3"/>
  <c r="L15" i="3"/>
  <c r="L16" i="3"/>
  <c r="L26" i="3"/>
  <c r="J15" i="3"/>
  <c r="J16" i="3"/>
  <c r="J26" i="3"/>
  <c r="I15" i="3"/>
  <c r="I16" i="3"/>
  <c r="I26" i="3"/>
  <c r="H15" i="3"/>
  <c r="H16" i="3"/>
  <c r="H26" i="3"/>
  <c r="G15" i="3"/>
  <c r="G16" i="3"/>
  <c r="G26" i="3"/>
  <c r="E15" i="3"/>
  <c r="E16" i="3"/>
  <c r="E26" i="3"/>
  <c r="D15" i="3"/>
  <c r="D16" i="3"/>
  <c r="D26" i="3"/>
  <c r="C15" i="3"/>
  <c r="C16" i="3"/>
  <c r="C26" i="3"/>
  <c r="B15" i="3"/>
  <c r="B16" i="3"/>
  <c r="B26" i="3"/>
  <c r="P25" i="3"/>
  <c r="N11" i="3"/>
  <c r="N12" i="3"/>
  <c r="N13" i="3"/>
  <c r="N14" i="3"/>
  <c r="N25" i="3"/>
  <c r="M11" i="3"/>
  <c r="M12" i="3"/>
  <c r="M13" i="3"/>
  <c r="M14" i="3"/>
  <c r="M25" i="3"/>
  <c r="L11" i="3"/>
  <c r="L12" i="3"/>
  <c r="L13" i="3"/>
  <c r="L14" i="3"/>
  <c r="L25" i="3"/>
  <c r="J11" i="3"/>
  <c r="J12" i="3"/>
  <c r="J13" i="3"/>
  <c r="J14" i="3"/>
  <c r="J25" i="3"/>
  <c r="I11" i="3"/>
  <c r="I12" i="3"/>
  <c r="I13" i="3"/>
  <c r="I14" i="3"/>
  <c r="I25" i="3"/>
  <c r="H11" i="3"/>
  <c r="H12" i="3"/>
  <c r="H13" i="3"/>
  <c r="H14" i="3"/>
  <c r="H25" i="3"/>
  <c r="G11" i="3"/>
  <c r="G12" i="3"/>
  <c r="G13" i="3"/>
  <c r="G14" i="3"/>
  <c r="G25" i="3"/>
  <c r="P24" i="3"/>
  <c r="N6" i="3"/>
  <c r="N7" i="3"/>
  <c r="N8" i="3"/>
  <c r="N9" i="3"/>
  <c r="N10" i="3"/>
  <c r="N24" i="3"/>
  <c r="M6" i="3"/>
  <c r="M7" i="3"/>
  <c r="M8" i="3"/>
  <c r="M9" i="3"/>
  <c r="M10" i="3"/>
  <c r="M24" i="3"/>
  <c r="L6" i="3"/>
  <c r="L7" i="3"/>
  <c r="L8" i="3"/>
  <c r="L9" i="3"/>
  <c r="L10" i="3"/>
  <c r="L24" i="3"/>
  <c r="J6" i="3"/>
  <c r="J7" i="3"/>
  <c r="J8" i="3"/>
  <c r="J9" i="3"/>
  <c r="J10" i="3"/>
  <c r="J24" i="3"/>
  <c r="I6" i="3"/>
  <c r="I7" i="3"/>
  <c r="I8" i="3"/>
  <c r="I9" i="3"/>
  <c r="I10" i="3"/>
  <c r="I24" i="3"/>
  <c r="H6" i="3"/>
  <c r="H7" i="3"/>
  <c r="H8" i="3"/>
  <c r="H9" i="3"/>
  <c r="H10" i="3"/>
  <c r="H24" i="3"/>
  <c r="G6" i="3"/>
  <c r="G7" i="3"/>
  <c r="G8" i="3"/>
  <c r="G9" i="3"/>
  <c r="G10" i="3"/>
  <c r="G24" i="3"/>
  <c r="N23" i="3"/>
  <c r="M23" i="3"/>
  <c r="L23" i="3"/>
  <c r="J23" i="3"/>
  <c r="I23" i="3"/>
  <c r="H23" i="3"/>
  <c r="G23" i="3"/>
  <c r="P21" i="3"/>
  <c r="P20" i="3"/>
  <c r="P19" i="3"/>
  <c r="P18" i="3"/>
  <c r="P17" i="3"/>
  <c r="P16" i="3"/>
  <c r="P15" i="3"/>
  <c r="P14" i="3"/>
  <c r="E14" i="3"/>
  <c r="D14" i="3"/>
  <c r="C14" i="3"/>
  <c r="B14" i="3"/>
  <c r="P13" i="3"/>
  <c r="E13" i="3"/>
  <c r="D13" i="3"/>
  <c r="C13" i="3"/>
  <c r="B13" i="3"/>
  <c r="P12" i="3"/>
  <c r="E12" i="3"/>
  <c r="D12" i="3"/>
  <c r="C12" i="3"/>
  <c r="B12" i="3"/>
  <c r="P11" i="3"/>
  <c r="E11" i="3"/>
  <c r="D11" i="3"/>
  <c r="C11" i="3"/>
  <c r="B11" i="3"/>
  <c r="P10" i="3"/>
  <c r="E10" i="3"/>
  <c r="D10" i="3"/>
  <c r="C10" i="3"/>
  <c r="B10" i="3"/>
  <c r="P9" i="3"/>
  <c r="E9" i="3"/>
  <c r="D9" i="3"/>
  <c r="C9" i="3"/>
  <c r="B9" i="3"/>
  <c r="P8" i="3"/>
  <c r="E8" i="3"/>
  <c r="D8" i="3"/>
  <c r="C8" i="3"/>
  <c r="B8" i="3"/>
  <c r="P7" i="3"/>
  <c r="E7" i="3"/>
  <c r="D7" i="3"/>
  <c r="C7" i="3"/>
  <c r="B6" i="3"/>
  <c r="B7" i="3"/>
  <c r="P6" i="3"/>
  <c r="E6" i="3"/>
  <c r="D6" i="3"/>
  <c r="C6" i="3"/>
  <c r="P29" i="2"/>
  <c r="R23" i="2"/>
  <c r="N21" i="2"/>
  <c r="N29" i="2"/>
  <c r="M21" i="2"/>
  <c r="M29" i="2"/>
  <c r="S23" i="2"/>
  <c r="L21" i="2"/>
  <c r="L29" i="2"/>
  <c r="E23" i="2"/>
  <c r="J21" i="2"/>
  <c r="J29" i="2"/>
  <c r="D23" i="2"/>
  <c r="I21" i="2"/>
  <c r="I29" i="2"/>
  <c r="C23" i="2"/>
  <c r="H21" i="2"/>
  <c r="H29" i="2"/>
  <c r="G21" i="2"/>
  <c r="G29" i="2"/>
  <c r="E21" i="2"/>
  <c r="E29" i="2"/>
  <c r="D21" i="2"/>
  <c r="D29" i="2"/>
  <c r="C21" i="2"/>
  <c r="C29" i="2"/>
  <c r="B21" i="2"/>
  <c r="B29" i="2"/>
  <c r="P28" i="2"/>
  <c r="N19" i="2"/>
  <c r="N20" i="2"/>
  <c r="N28" i="2"/>
  <c r="M19" i="2"/>
  <c r="M20" i="2"/>
  <c r="M28" i="2"/>
  <c r="L19" i="2"/>
  <c r="L20" i="2"/>
  <c r="L28" i="2"/>
  <c r="J19" i="2"/>
  <c r="J20" i="2"/>
  <c r="J28" i="2"/>
  <c r="I19" i="2"/>
  <c r="I20" i="2"/>
  <c r="I28" i="2"/>
  <c r="H19" i="2"/>
  <c r="H20" i="2"/>
  <c r="H28" i="2"/>
  <c r="G19" i="2"/>
  <c r="G20" i="2"/>
  <c r="G28" i="2"/>
  <c r="E19" i="2"/>
  <c r="E20" i="2"/>
  <c r="E28" i="2"/>
  <c r="D19" i="2"/>
  <c r="D20" i="2"/>
  <c r="D28" i="2"/>
  <c r="C19" i="2"/>
  <c r="C20" i="2"/>
  <c r="C28" i="2"/>
  <c r="B19" i="2"/>
  <c r="B20" i="2"/>
  <c r="B28" i="2"/>
  <c r="P27" i="2"/>
  <c r="N17" i="2"/>
  <c r="N18" i="2"/>
  <c r="N27" i="2"/>
  <c r="M17" i="2"/>
  <c r="M18" i="2"/>
  <c r="M27" i="2"/>
  <c r="L17" i="2"/>
  <c r="L18" i="2"/>
  <c r="L27" i="2"/>
  <c r="J17" i="2"/>
  <c r="J18" i="2"/>
  <c r="J27" i="2"/>
  <c r="I17" i="2"/>
  <c r="I18" i="2"/>
  <c r="I27" i="2"/>
  <c r="H17" i="2"/>
  <c r="H18" i="2"/>
  <c r="H27" i="2"/>
  <c r="G17" i="2"/>
  <c r="G18" i="2"/>
  <c r="G27" i="2"/>
  <c r="E17" i="2"/>
  <c r="E18" i="2"/>
  <c r="E27" i="2"/>
  <c r="D17" i="2"/>
  <c r="D18" i="2"/>
  <c r="D27" i="2"/>
  <c r="C17" i="2"/>
  <c r="C18" i="2"/>
  <c r="C27" i="2"/>
  <c r="B17" i="2"/>
  <c r="B18" i="2"/>
  <c r="B27" i="2"/>
  <c r="P26" i="2"/>
  <c r="N15" i="2"/>
  <c r="N16" i="2"/>
  <c r="N26" i="2"/>
  <c r="M15" i="2"/>
  <c r="M16" i="2"/>
  <c r="M26" i="2"/>
  <c r="L15" i="2"/>
  <c r="L16" i="2"/>
  <c r="L26" i="2"/>
  <c r="J15" i="2"/>
  <c r="J16" i="2"/>
  <c r="J26" i="2"/>
  <c r="I15" i="2"/>
  <c r="I16" i="2"/>
  <c r="I26" i="2"/>
  <c r="H15" i="2"/>
  <c r="H16" i="2"/>
  <c r="H26" i="2"/>
  <c r="G15" i="2"/>
  <c r="G16" i="2"/>
  <c r="G26" i="2"/>
  <c r="E15" i="2"/>
  <c r="E16" i="2"/>
  <c r="E26" i="2"/>
  <c r="D15" i="2"/>
  <c r="D16" i="2"/>
  <c r="D26" i="2"/>
  <c r="C15" i="2"/>
  <c r="C16" i="2"/>
  <c r="C26" i="2"/>
  <c r="B15" i="2"/>
  <c r="B16" i="2"/>
  <c r="B26" i="2"/>
  <c r="P25" i="2"/>
  <c r="N11" i="2"/>
  <c r="N12" i="2"/>
  <c r="N13" i="2"/>
  <c r="N14" i="2"/>
  <c r="N25" i="2"/>
  <c r="M11" i="2"/>
  <c r="M12" i="2"/>
  <c r="M13" i="2"/>
  <c r="M14" i="2"/>
  <c r="M25" i="2"/>
  <c r="L11" i="2"/>
  <c r="L12" i="2"/>
  <c r="L13" i="2"/>
  <c r="L14" i="2"/>
  <c r="L25" i="2"/>
  <c r="J11" i="2"/>
  <c r="J12" i="2"/>
  <c r="J13" i="2"/>
  <c r="J14" i="2"/>
  <c r="J25" i="2"/>
  <c r="I11" i="2"/>
  <c r="I12" i="2"/>
  <c r="I13" i="2"/>
  <c r="I14" i="2"/>
  <c r="I25" i="2"/>
  <c r="H11" i="2"/>
  <c r="H12" i="2"/>
  <c r="H13" i="2"/>
  <c r="H14" i="2"/>
  <c r="H25" i="2"/>
  <c r="G11" i="2"/>
  <c r="G12" i="2"/>
  <c r="G13" i="2"/>
  <c r="G14" i="2"/>
  <c r="G25" i="2"/>
  <c r="P24" i="2"/>
  <c r="N6" i="2"/>
  <c r="N7" i="2"/>
  <c r="N8" i="2"/>
  <c r="N9" i="2"/>
  <c r="N10" i="2"/>
  <c r="N24" i="2"/>
  <c r="M6" i="2"/>
  <c r="M7" i="2"/>
  <c r="M8" i="2"/>
  <c r="M9" i="2"/>
  <c r="M10" i="2"/>
  <c r="M24" i="2"/>
  <c r="L6" i="2"/>
  <c r="L7" i="2"/>
  <c r="L8" i="2"/>
  <c r="L9" i="2"/>
  <c r="L10" i="2"/>
  <c r="L24" i="2"/>
  <c r="J6" i="2"/>
  <c r="J7" i="2"/>
  <c r="J8" i="2"/>
  <c r="J9" i="2"/>
  <c r="J10" i="2"/>
  <c r="J24" i="2"/>
  <c r="I6" i="2"/>
  <c r="I7" i="2"/>
  <c r="I8" i="2"/>
  <c r="I9" i="2"/>
  <c r="I10" i="2"/>
  <c r="I24" i="2"/>
  <c r="H6" i="2"/>
  <c r="H7" i="2"/>
  <c r="H8" i="2"/>
  <c r="H9" i="2"/>
  <c r="H10" i="2"/>
  <c r="H24" i="2"/>
  <c r="G6" i="2"/>
  <c r="G7" i="2"/>
  <c r="G8" i="2"/>
  <c r="G9" i="2"/>
  <c r="G10" i="2"/>
  <c r="G24" i="2"/>
  <c r="N23" i="2"/>
  <c r="M23" i="2"/>
  <c r="L23" i="2"/>
  <c r="J23" i="2"/>
  <c r="I23" i="2"/>
  <c r="H23" i="2"/>
  <c r="G23" i="2"/>
  <c r="T21" i="2"/>
  <c r="P21" i="2"/>
  <c r="T20" i="2"/>
  <c r="P20" i="2"/>
  <c r="T19" i="2"/>
  <c r="P19" i="2"/>
  <c r="T18" i="2"/>
  <c r="P18" i="2"/>
  <c r="T17" i="2"/>
  <c r="P17" i="2"/>
  <c r="T16" i="2"/>
  <c r="P16" i="2"/>
  <c r="T15" i="2"/>
  <c r="P15" i="2"/>
  <c r="T14" i="2"/>
  <c r="P14" i="2"/>
  <c r="E14" i="2"/>
  <c r="D14" i="2"/>
  <c r="C14" i="2"/>
  <c r="B14" i="2"/>
  <c r="T13" i="2"/>
  <c r="P13" i="2"/>
  <c r="E13" i="2"/>
  <c r="D13" i="2"/>
  <c r="C13" i="2"/>
  <c r="B13" i="2"/>
  <c r="T12" i="2"/>
  <c r="P12" i="2"/>
  <c r="E12" i="2"/>
  <c r="D12" i="2"/>
  <c r="C12" i="2"/>
  <c r="B12" i="2"/>
  <c r="T11" i="2"/>
  <c r="P11" i="2"/>
  <c r="E11" i="2"/>
  <c r="D11" i="2"/>
  <c r="C11" i="2"/>
  <c r="B11" i="2"/>
  <c r="T10" i="2"/>
  <c r="P10" i="2"/>
  <c r="E10" i="2"/>
  <c r="D10" i="2"/>
  <c r="C10" i="2"/>
  <c r="B10" i="2"/>
  <c r="T9" i="2"/>
  <c r="P9" i="2"/>
  <c r="E9" i="2"/>
  <c r="D9" i="2"/>
  <c r="C9" i="2"/>
  <c r="B9" i="2"/>
  <c r="T8" i="2"/>
  <c r="P8" i="2"/>
  <c r="E8" i="2"/>
  <c r="D8" i="2"/>
  <c r="C8" i="2"/>
  <c r="B8" i="2"/>
  <c r="T7" i="2"/>
  <c r="P7" i="2"/>
  <c r="E7" i="2"/>
  <c r="D7" i="2"/>
  <c r="C7" i="2"/>
  <c r="B6" i="2"/>
  <c r="B7" i="2"/>
  <c r="T6" i="2"/>
  <c r="P6" i="2"/>
  <c r="E6" i="2"/>
  <c r="D6" i="2"/>
  <c r="C6" i="2"/>
  <c r="P29" i="1"/>
  <c r="N21" i="1"/>
  <c r="N29" i="1"/>
  <c r="M21" i="1"/>
  <c r="M29" i="1"/>
  <c r="L29" i="1"/>
  <c r="J21" i="1"/>
  <c r="J29" i="1"/>
  <c r="I21" i="1"/>
  <c r="I29" i="1"/>
  <c r="H21" i="1"/>
  <c r="H29" i="1"/>
  <c r="G21" i="1"/>
  <c r="G29" i="1"/>
  <c r="E21" i="1"/>
  <c r="E29" i="1"/>
  <c r="D21" i="1"/>
  <c r="D29" i="1"/>
  <c r="C21" i="1"/>
  <c r="C29" i="1"/>
  <c r="B21" i="1"/>
  <c r="B29" i="1"/>
  <c r="P28" i="1"/>
  <c r="N19" i="1"/>
  <c r="N20" i="1"/>
  <c r="N28" i="1"/>
  <c r="M19" i="1"/>
  <c r="M20" i="1"/>
  <c r="M28" i="1"/>
  <c r="L28" i="1"/>
  <c r="J19" i="1"/>
  <c r="J20" i="1"/>
  <c r="J28" i="1"/>
  <c r="I19" i="1"/>
  <c r="I20" i="1"/>
  <c r="I28" i="1"/>
  <c r="H19" i="1"/>
  <c r="H20" i="1"/>
  <c r="H28" i="1"/>
  <c r="G19" i="1"/>
  <c r="G20" i="1"/>
  <c r="G28" i="1"/>
  <c r="E19" i="1"/>
  <c r="E20" i="1"/>
  <c r="E28" i="1"/>
  <c r="D19" i="1"/>
  <c r="D20" i="1"/>
  <c r="D28" i="1"/>
  <c r="C19" i="1"/>
  <c r="C20" i="1"/>
  <c r="C28" i="1"/>
  <c r="B19" i="1"/>
  <c r="B20" i="1"/>
  <c r="B28" i="1"/>
  <c r="P27" i="1"/>
  <c r="N17" i="1"/>
  <c r="N18" i="1"/>
  <c r="N27" i="1"/>
  <c r="M17" i="1"/>
  <c r="M18" i="1"/>
  <c r="M27" i="1"/>
  <c r="L27" i="1"/>
  <c r="J17" i="1"/>
  <c r="J18" i="1"/>
  <c r="J27" i="1"/>
  <c r="I17" i="1"/>
  <c r="I18" i="1"/>
  <c r="I27" i="1"/>
  <c r="H17" i="1"/>
  <c r="H18" i="1"/>
  <c r="H27" i="1"/>
  <c r="G17" i="1"/>
  <c r="G18" i="1"/>
  <c r="G27" i="1"/>
  <c r="E17" i="1"/>
  <c r="E18" i="1"/>
  <c r="E27" i="1"/>
  <c r="D17" i="1"/>
  <c r="D18" i="1"/>
  <c r="D27" i="1"/>
  <c r="C17" i="1"/>
  <c r="C18" i="1"/>
  <c r="C27" i="1"/>
  <c r="B17" i="1"/>
  <c r="B18" i="1"/>
  <c r="B27" i="1"/>
  <c r="P26" i="1"/>
  <c r="N15" i="1"/>
  <c r="N16" i="1"/>
  <c r="N26" i="1"/>
  <c r="M15" i="1"/>
  <c r="M16" i="1"/>
  <c r="M26" i="1"/>
  <c r="L26" i="1"/>
  <c r="J15" i="1"/>
  <c r="J16" i="1"/>
  <c r="J26" i="1"/>
  <c r="I15" i="1"/>
  <c r="I16" i="1"/>
  <c r="I26" i="1"/>
  <c r="H15" i="1"/>
  <c r="H16" i="1"/>
  <c r="H26" i="1"/>
  <c r="G15" i="1"/>
  <c r="G16" i="1"/>
  <c r="G26" i="1"/>
  <c r="E15" i="1"/>
  <c r="E16" i="1"/>
  <c r="E26" i="1"/>
  <c r="D15" i="1"/>
  <c r="D16" i="1"/>
  <c r="D26" i="1"/>
  <c r="C15" i="1"/>
  <c r="C16" i="1"/>
  <c r="C26" i="1"/>
  <c r="B15" i="1"/>
  <c r="B16" i="1"/>
  <c r="B26" i="1"/>
  <c r="P25" i="1"/>
  <c r="N11" i="1"/>
  <c r="N12" i="1"/>
  <c r="N13" i="1"/>
  <c r="N14" i="1"/>
  <c r="N25" i="1"/>
  <c r="M11" i="1"/>
  <c r="M12" i="1"/>
  <c r="M13" i="1"/>
  <c r="M14" i="1"/>
  <c r="M25" i="1"/>
  <c r="L11" i="1"/>
  <c r="L12" i="1"/>
  <c r="L13" i="1"/>
  <c r="L14" i="1"/>
  <c r="L25" i="1"/>
  <c r="J11" i="1"/>
  <c r="J12" i="1"/>
  <c r="J13" i="1"/>
  <c r="J14" i="1"/>
  <c r="J25" i="1"/>
  <c r="I11" i="1"/>
  <c r="I12" i="1"/>
  <c r="I13" i="1"/>
  <c r="I14" i="1"/>
  <c r="I25" i="1"/>
  <c r="H11" i="1"/>
  <c r="H12" i="1"/>
  <c r="H13" i="1"/>
  <c r="H14" i="1"/>
  <c r="H25" i="1"/>
  <c r="G11" i="1"/>
  <c r="G12" i="1"/>
  <c r="G13" i="1"/>
  <c r="G14" i="1"/>
  <c r="G25" i="1"/>
  <c r="P24" i="1"/>
  <c r="N6" i="1"/>
  <c r="N7" i="1"/>
  <c r="N8" i="1"/>
  <c r="N9" i="1"/>
  <c r="N10" i="1"/>
  <c r="N24" i="1"/>
  <c r="M6" i="1"/>
  <c r="M7" i="1"/>
  <c r="M8" i="1"/>
  <c r="M9" i="1"/>
  <c r="M10" i="1"/>
  <c r="M24" i="1"/>
  <c r="L6" i="1"/>
  <c r="L7" i="1"/>
  <c r="L8" i="1"/>
  <c r="L9" i="1"/>
  <c r="L10" i="1"/>
  <c r="L24" i="1"/>
  <c r="J6" i="1"/>
  <c r="J7" i="1"/>
  <c r="J8" i="1"/>
  <c r="J9" i="1"/>
  <c r="J10" i="1"/>
  <c r="J24" i="1"/>
  <c r="I6" i="1"/>
  <c r="I7" i="1"/>
  <c r="I8" i="1"/>
  <c r="I9" i="1"/>
  <c r="I10" i="1"/>
  <c r="I24" i="1"/>
  <c r="H6" i="1"/>
  <c r="H7" i="1"/>
  <c r="H8" i="1"/>
  <c r="H9" i="1"/>
  <c r="H10" i="1"/>
  <c r="H24" i="1"/>
  <c r="G6" i="1"/>
  <c r="G7" i="1"/>
  <c r="G8" i="1"/>
  <c r="G9" i="1"/>
  <c r="G10" i="1"/>
  <c r="G24" i="1"/>
  <c r="N23" i="1"/>
  <c r="M23" i="1"/>
  <c r="L23" i="1"/>
  <c r="J23" i="1"/>
  <c r="I23" i="1"/>
  <c r="H23" i="1"/>
  <c r="G23" i="1"/>
  <c r="P21" i="1"/>
  <c r="P20" i="1"/>
  <c r="P19" i="1"/>
  <c r="P18" i="1"/>
  <c r="P17" i="1"/>
  <c r="P16" i="1"/>
  <c r="P15" i="1"/>
  <c r="P14" i="1"/>
  <c r="E14" i="1"/>
  <c r="D14" i="1"/>
  <c r="C14" i="1"/>
  <c r="B14" i="1"/>
  <c r="P13" i="1"/>
  <c r="E13" i="1"/>
  <c r="D13" i="1"/>
  <c r="C13" i="1"/>
  <c r="B13" i="1"/>
  <c r="P12" i="1"/>
  <c r="E12" i="1"/>
  <c r="D12" i="1"/>
  <c r="C12" i="1"/>
  <c r="B12" i="1"/>
  <c r="P11" i="1"/>
  <c r="E11" i="1"/>
  <c r="D11" i="1"/>
  <c r="C11" i="1"/>
  <c r="B11" i="1"/>
  <c r="P10" i="1"/>
  <c r="E10" i="1"/>
  <c r="D10" i="1"/>
  <c r="C10" i="1"/>
  <c r="B10" i="1"/>
  <c r="P9" i="1"/>
  <c r="E9" i="1"/>
  <c r="D9" i="1"/>
  <c r="C9" i="1"/>
  <c r="B9" i="1"/>
  <c r="P8" i="1"/>
  <c r="E8" i="1"/>
  <c r="D8" i="1"/>
  <c r="C8" i="1"/>
  <c r="B8" i="1"/>
  <c r="P7" i="1"/>
  <c r="E7" i="1"/>
  <c r="D7" i="1"/>
  <c r="C7" i="1"/>
  <c r="B6" i="1"/>
  <c r="B7" i="1"/>
  <c r="P6" i="1"/>
  <c r="E6" i="1"/>
  <c r="D6" i="1"/>
  <c r="C6" i="1"/>
  <c r="B24" i="1"/>
  <c r="C24" i="1"/>
  <c r="D24" i="1"/>
  <c r="E24" i="1"/>
  <c r="B25" i="1"/>
  <c r="C25" i="1"/>
  <c r="D25" i="1"/>
  <c r="E25" i="1"/>
  <c r="B34" i="1"/>
  <c r="C34" i="1"/>
  <c r="D34" i="1"/>
  <c r="E34" i="1"/>
  <c r="B24" i="2"/>
  <c r="C24" i="2"/>
  <c r="D24" i="2"/>
  <c r="E24" i="2"/>
  <c r="B25" i="2"/>
  <c r="C25" i="2"/>
  <c r="D25" i="2"/>
  <c r="E25" i="2"/>
  <c r="B34" i="2"/>
  <c r="C34" i="2"/>
  <c r="D34" i="2"/>
  <c r="E34" i="2"/>
  <c r="B24" i="3"/>
  <c r="C24" i="3"/>
  <c r="D24" i="3"/>
  <c r="E24" i="3"/>
  <c r="B25" i="3"/>
  <c r="C25" i="3"/>
  <c r="D25" i="3"/>
  <c r="E25" i="3"/>
  <c r="B34" i="3"/>
  <c r="C34" i="3"/>
  <c r="D34" i="3"/>
  <c r="E34" i="3"/>
  <c r="B24" i="4"/>
  <c r="C24" i="4"/>
  <c r="D24" i="4"/>
  <c r="E24" i="4"/>
  <c r="B25" i="4"/>
  <c r="C25" i="4"/>
  <c r="D25" i="4"/>
  <c r="E25" i="4"/>
  <c r="B34" i="4"/>
  <c r="C34" i="4"/>
  <c r="D34" i="4"/>
  <c r="E34" i="4"/>
  <c r="B24" i="32"/>
  <c r="C24" i="32"/>
  <c r="D24" i="32"/>
  <c r="E24" i="32"/>
  <c r="B25" i="32"/>
  <c r="C25" i="32"/>
  <c r="D25" i="32"/>
  <c r="E25" i="32"/>
  <c r="B34" i="32"/>
  <c r="C34" i="32"/>
  <c r="D34" i="32"/>
  <c r="E34" i="32"/>
  <c r="B24" i="5"/>
  <c r="B25" i="5"/>
  <c r="B34" i="5"/>
  <c r="C34" i="5"/>
  <c r="D34" i="5"/>
  <c r="E34" i="5"/>
  <c r="B34" i="6"/>
  <c r="C34" i="6"/>
  <c r="D34" i="6"/>
  <c r="E34" i="6"/>
  <c r="B24" i="7"/>
  <c r="B25" i="7"/>
  <c r="B34" i="7"/>
  <c r="C34" i="7"/>
  <c r="D34" i="7"/>
  <c r="E34" i="7"/>
  <c r="B24" i="8"/>
  <c r="B25" i="8"/>
  <c r="B34" i="8"/>
  <c r="C34" i="8"/>
  <c r="D34" i="8"/>
  <c r="E34" i="8"/>
  <c r="B33" i="33"/>
  <c r="C33" i="33"/>
  <c r="D33" i="33"/>
  <c r="E33" i="33"/>
  <c r="C24" i="9"/>
  <c r="D24" i="9"/>
  <c r="E24" i="9"/>
  <c r="H24" i="9"/>
  <c r="I24" i="9"/>
  <c r="J24" i="9"/>
  <c r="M24" i="9"/>
  <c r="N24" i="9"/>
  <c r="O24" i="9"/>
  <c r="R24" i="9"/>
  <c r="W24" i="9"/>
  <c r="S24" i="9"/>
  <c r="X24" i="9"/>
  <c r="T24" i="9"/>
  <c r="Y24" i="9"/>
  <c r="C25" i="9"/>
  <c r="D25" i="9"/>
  <c r="E25" i="9"/>
  <c r="H25" i="9"/>
  <c r="I25" i="9"/>
  <c r="J25" i="9"/>
  <c r="M25" i="9"/>
  <c r="N25" i="9"/>
  <c r="O25" i="9"/>
  <c r="R25" i="9"/>
  <c r="W25" i="9"/>
  <c r="S25" i="9"/>
  <c r="X25" i="9"/>
  <c r="T25" i="9"/>
  <c r="Y25" i="9"/>
  <c r="B24" i="10"/>
  <c r="C24" i="10"/>
  <c r="D24" i="10"/>
  <c r="E24" i="10"/>
  <c r="G24" i="10"/>
  <c r="H24" i="10"/>
  <c r="I24" i="10"/>
  <c r="J24" i="10"/>
  <c r="L24" i="10"/>
  <c r="M24" i="10"/>
  <c r="N24" i="10"/>
  <c r="O24" i="10"/>
  <c r="Q24" i="10"/>
  <c r="V24" i="10"/>
  <c r="R24" i="10"/>
  <c r="W24" i="10"/>
  <c r="S24" i="10"/>
  <c r="X24" i="10"/>
  <c r="T24" i="10"/>
  <c r="Y24" i="10"/>
  <c r="B25" i="10"/>
  <c r="C25" i="10"/>
  <c r="D25" i="10"/>
  <c r="E25" i="10"/>
  <c r="G25" i="10"/>
  <c r="H25" i="10"/>
  <c r="I25" i="10"/>
  <c r="J25" i="10"/>
  <c r="L25" i="10"/>
  <c r="M25" i="10"/>
  <c r="N25" i="10"/>
  <c r="O25" i="10"/>
  <c r="Q25" i="10"/>
  <c r="V25" i="10"/>
  <c r="R25" i="10"/>
  <c r="W25" i="10"/>
  <c r="S25" i="10"/>
  <c r="X25" i="10"/>
  <c r="T25" i="10"/>
  <c r="Y25" i="10"/>
  <c r="C24" i="11"/>
  <c r="D24" i="11"/>
  <c r="E24" i="11"/>
  <c r="H24" i="11"/>
  <c r="I24" i="11"/>
  <c r="J24" i="11"/>
  <c r="M24" i="11"/>
  <c r="N24" i="11"/>
  <c r="O24" i="11"/>
  <c r="Q24" i="11"/>
  <c r="V24" i="11"/>
  <c r="R24" i="11"/>
  <c r="W24" i="11"/>
  <c r="S24" i="11"/>
  <c r="X24" i="11"/>
  <c r="T24" i="11"/>
  <c r="Y24" i="11"/>
  <c r="C25" i="11"/>
  <c r="D25" i="11"/>
  <c r="E25" i="11"/>
  <c r="H25" i="11"/>
  <c r="I25" i="11"/>
  <c r="J25" i="11"/>
  <c r="M25" i="11"/>
  <c r="N25" i="11"/>
  <c r="O25" i="11"/>
  <c r="Q25" i="11"/>
  <c r="V25" i="11"/>
  <c r="R25" i="11"/>
  <c r="W25" i="11"/>
  <c r="S25" i="11"/>
  <c r="X25" i="11"/>
  <c r="T25" i="11"/>
  <c r="Y25" i="11"/>
  <c r="C24" i="12"/>
  <c r="D24" i="12"/>
  <c r="E24" i="12"/>
  <c r="H24" i="12"/>
  <c r="I24" i="12"/>
  <c r="J24" i="12"/>
  <c r="M24" i="12"/>
  <c r="N24" i="12"/>
  <c r="O24" i="12"/>
  <c r="Q24" i="12"/>
  <c r="V24" i="12"/>
  <c r="R24" i="12"/>
  <c r="W24" i="12"/>
  <c r="S24" i="12"/>
  <c r="X24" i="12"/>
  <c r="T24" i="12"/>
  <c r="Y24" i="12"/>
  <c r="C25" i="12"/>
  <c r="D25" i="12"/>
  <c r="E25" i="12"/>
  <c r="H25" i="12"/>
  <c r="I25" i="12"/>
  <c r="J25" i="12"/>
  <c r="M25" i="12"/>
  <c r="N25" i="12"/>
  <c r="O25" i="12"/>
  <c r="Q25" i="12"/>
  <c r="V25" i="12"/>
  <c r="R25" i="12"/>
  <c r="W25" i="12"/>
  <c r="S25" i="12"/>
  <c r="X25" i="12"/>
  <c r="T25" i="12"/>
  <c r="Y25" i="12"/>
  <c r="C24" i="35"/>
  <c r="D24" i="35"/>
  <c r="E24" i="35"/>
  <c r="H24" i="35"/>
  <c r="I24" i="35"/>
  <c r="J24" i="35"/>
  <c r="M24" i="35"/>
  <c r="N24" i="35"/>
  <c r="O24" i="35"/>
  <c r="Q24" i="35"/>
  <c r="V24" i="35"/>
  <c r="R24" i="35"/>
  <c r="W24" i="35"/>
  <c r="S24" i="35"/>
  <c r="X24" i="35"/>
  <c r="T24" i="35"/>
  <c r="Y24" i="35"/>
  <c r="C25" i="35"/>
  <c r="D25" i="35"/>
  <c r="E25" i="35"/>
  <c r="H25" i="35"/>
  <c r="I25" i="35"/>
  <c r="J25" i="35"/>
  <c r="M25" i="35"/>
  <c r="N25" i="35"/>
  <c r="O25" i="35"/>
  <c r="Q25" i="35"/>
  <c r="V25" i="35"/>
  <c r="R25" i="35"/>
  <c r="W25" i="35"/>
  <c r="S25" i="35"/>
  <c r="X25" i="35"/>
  <c r="T25" i="35"/>
  <c r="Y25" i="35"/>
  <c r="B23" i="11"/>
  <c r="H24" i="14"/>
  <c r="B23" i="12"/>
  <c r="L24" i="14"/>
  <c r="B23" i="35"/>
  <c r="P24" i="14"/>
  <c r="B24" i="11"/>
  <c r="H25" i="14"/>
  <c r="B24" i="12"/>
  <c r="L25" i="14"/>
  <c r="B24" i="35"/>
  <c r="P25" i="14"/>
  <c r="B24" i="9"/>
  <c r="D25" i="14"/>
  <c r="B25" i="11"/>
  <c r="H26" i="14"/>
  <c r="B25" i="12"/>
  <c r="L26" i="14"/>
  <c r="B25" i="35"/>
  <c r="P26" i="14"/>
  <c r="B25" i="9"/>
  <c r="D26" i="14"/>
  <c r="B26" i="11"/>
  <c r="H27" i="14"/>
  <c r="B26" i="12"/>
  <c r="L27" i="14"/>
  <c r="B26" i="35"/>
  <c r="P27" i="14"/>
  <c r="B26" i="9"/>
  <c r="D27" i="14"/>
  <c r="B27" i="11"/>
  <c r="H28" i="14"/>
  <c r="B27" i="12"/>
  <c r="L28" i="14"/>
  <c r="B27" i="35"/>
  <c r="P28" i="14"/>
  <c r="B27" i="9"/>
  <c r="D28" i="14"/>
  <c r="B28" i="11"/>
  <c r="H29" i="14"/>
  <c r="B28" i="12"/>
  <c r="L29" i="14"/>
  <c r="B28" i="35"/>
  <c r="P29" i="14"/>
  <c r="B28" i="9"/>
  <c r="D29" i="14"/>
  <c r="B24" i="16"/>
  <c r="B25" i="16"/>
  <c r="C24" i="16"/>
  <c r="D24" i="16"/>
  <c r="E24" i="16"/>
  <c r="C25" i="16"/>
  <c r="D25" i="16"/>
  <c r="E25" i="16"/>
  <c r="B34" i="16"/>
  <c r="C34" i="16"/>
  <c r="D34" i="16"/>
  <c r="E34" i="16"/>
  <c r="B24" i="17"/>
  <c r="C24" i="17"/>
  <c r="D24" i="17"/>
  <c r="E24" i="17"/>
  <c r="F24" i="17"/>
  <c r="G24" i="17"/>
  <c r="H24" i="17"/>
  <c r="I24" i="17"/>
  <c r="J24" i="17"/>
  <c r="K24" i="17"/>
  <c r="B25" i="17"/>
  <c r="C25" i="17"/>
  <c r="D25" i="17"/>
  <c r="E25" i="17"/>
  <c r="F25" i="17"/>
  <c r="G25" i="17"/>
  <c r="H25" i="17"/>
  <c r="I25" i="17"/>
  <c r="J25" i="17"/>
  <c r="K25" i="17"/>
  <c r="K22" i="15"/>
  <c r="J22" i="14"/>
  <c r="L22" i="15"/>
  <c r="L30" i="15"/>
  <c r="L37" i="15"/>
  <c r="K30" i="15"/>
  <c r="K37" i="15"/>
  <c r="J30" i="15"/>
  <c r="J37" i="15"/>
  <c r="G22" i="15"/>
  <c r="F22" i="14"/>
  <c r="H22" i="15"/>
  <c r="H30" i="15"/>
  <c r="H37" i="15"/>
  <c r="G30" i="15"/>
  <c r="G37" i="15"/>
  <c r="F30" i="15"/>
  <c r="F37" i="15"/>
  <c r="C22" i="15"/>
  <c r="D22" i="15"/>
  <c r="D30" i="15"/>
  <c r="D37" i="15"/>
  <c r="C30" i="15"/>
  <c r="C37" i="15"/>
  <c r="B30" i="15"/>
  <c r="B37" i="15"/>
  <c r="J30" i="14"/>
  <c r="S30" i="15"/>
  <c r="F30" i="14"/>
  <c r="R30" i="15"/>
  <c r="B30" i="14"/>
  <c r="Q30" i="15"/>
  <c r="P30" i="15"/>
  <c r="O30" i="15"/>
  <c r="N30" i="15"/>
  <c r="P7" i="15"/>
  <c r="P8" i="15"/>
  <c r="P9" i="15"/>
  <c r="P10" i="15"/>
  <c r="P11" i="15"/>
  <c r="P12" i="15"/>
  <c r="P13" i="15"/>
  <c r="P14" i="15"/>
  <c r="P15" i="15"/>
  <c r="P16" i="15"/>
  <c r="P17" i="15"/>
  <c r="P18" i="15"/>
  <c r="P19" i="15"/>
  <c r="P20" i="15"/>
  <c r="P21" i="15"/>
  <c r="P22" i="15"/>
  <c r="P24" i="15"/>
  <c r="O7" i="15"/>
  <c r="O8" i="15"/>
  <c r="O9" i="15"/>
  <c r="O10" i="15"/>
  <c r="O11" i="15"/>
  <c r="O12" i="15"/>
  <c r="O13" i="15"/>
  <c r="O14" i="15"/>
  <c r="O15" i="15"/>
  <c r="O16" i="15"/>
  <c r="O17" i="15"/>
  <c r="O18" i="15"/>
  <c r="O19" i="15"/>
  <c r="O20" i="15"/>
  <c r="O21" i="15"/>
  <c r="O22" i="15"/>
  <c r="O24" i="15"/>
  <c r="N7" i="15"/>
  <c r="N8" i="15"/>
  <c r="N9" i="15"/>
  <c r="N10" i="15"/>
  <c r="N11" i="15"/>
  <c r="N12" i="15"/>
  <c r="N13" i="15"/>
  <c r="N14" i="15"/>
  <c r="N15" i="15"/>
  <c r="N16" i="15"/>
  <c r="N17" i="15"/>
  <c r="N18" i="15"/>
  <c r="N19" i="15"/>
  <c r="N20" i="15"/>
  <c r="N21" i="15"/>
  <c r="N22" i="15"/>
  <c r="N24" i="15"/>
  <c r="K16" i="15"/>
  <c r="J16" i="14"/>
  <c r="L16" i="15"/>
  <c r="K17" i="15"/>
  <c r="J17" i="14"/>
  <c r="L17" i="15"/>
  <c r="K18" i="15"/>
  <c r="J18" i="14"/>
  <c r="L18" i="15"/>
  <c r="K19" i="15"/>
  <c r="J19" i="14"/>
  <c r="L19" i="15"/>
  <c r="K20" i="15"/>
  <c r="J20" i="14"/>
  <c r="L20" i="15"/>
  <c r="K21" i="15"/>
  <c r="J21" i="14"/>
  <c r="L21" i="15"/>
  <c r="G16" i="15"/>
  <c r="F16" i="14"/>
  <c r="H16" i="15"/>
  <c r="G17" i="15"/>
  <c r="F17" i="14"/>
  <c r="H17" i="15"/>
  <c r="G18" i="15"/>
  <c r="F18" i="14"/>
  <c r="H18" i="15"/>
  <c r="G19" i="15"/>
  <c r="F19" i="14"/>
  <c r="H19" i="15"/>
  <c r="G20" i="15"/>
  <c r="F20" i="14"/>
  <c r="H20" i="15"/>
  <c r="G21" i="15"/>
  <c r="F21" i="14"/>
  <c r="H21" i="15"/>
  <c r="C16" i="15"/>
  <c r="D16" i="15"/>
  <c r="C17" i="15"/>
  <c r="D17" i="15"/>
  <c r="C18" i="15"/>
  <c r="D18" i="15"/>
  <c r="C19" i="15"/>
  <c r="D19" i="15"/>
  <c r="C20" i="15"/>
  <c r="D20" i="15"/>
  <c r="C21" i="15"/>
  <c r="D21" i="15"/>
  <c r="C30" i="14"/>
  <c r="S30" i="14"/>
  <c r="O30" i="14"/>
  <c r="K30" i="14"/>
  <c r="G30" i="14"/>
  <c r="O29" i="14"/>
  <c r="V22" i="14"/>
  <c r="S22" i="14"/>
  <c r="O22" i="14"/>
  <c r="N22" i="14"/>
  <c r="V21" i="14"/>
  <c r="S21" i="14"/>
  <c r="O21" i="14"/>
  <c r="N21" i="14"/>
  <c r="V20" i="14"/>
  <c r="S20" i="14"/>
  <c r="O20" i="14"/>
  <c r="N20" i="14"/>
  <c r="V19" i="14"/>
  <c r="S19" i="14"/>
  <c r="O19" i="14"/>
  <c r="N19" i="14"/>
  <c r="V18" i="14"/>
  <c r="S18" i="14"/>
  <c r="O18" i="14"/>
  <c r="N18" i="14"/>
  <c r="V17" i="14"/>
  <c r="S17" i="14"/>
  <c r="O17" i="14"/>
  <c r="N17" i="14"/>
  <c r="V16" i="14"/>
  <c r="S16" i="14"/>
  <c r="O16" i="14"/>
  <c r="N16" i="14"/>
  <c r="V15" i="14"/>
  <c r="S15" i="14"/>
  <c r="V14" i="14"/>
  <c r="S14" i="14"/>
  <c r="V13" i="14"/>
  <c r="S13" i="14"/>
  <c r="V12" i="14"/>
  <c r="S12" i="14"/>
  <c r="V11" i="14"/>
  <c r="S11" i="14"/>
  <c r="V10" i="14"/>
  <c r="S10" i="14"/>
  <c r="V9" i="14"/>
  <c r="S9" i="14"/>
  <c r="V8" i="14"/>
  <c r="S8" i="14"/>
  <c r="V7" i="14"/>
  <c r="S7" i="14"/>
  <c r="F29" i="14"/>
  <c r="J29" i="14"/>
  <c r="O7" i="14"/>
  <c r="N7" i="14"/>
  <c r="O8" i="14"/>
  <c r="N8" i="14"/>
  <c r="O9" i="14"/>
  <c r="N9" i="14"/>
  <c r="O10" i="14"/>
  <c r="N10" i="14"/>
  <c r="O11" i="14"/>
  <c r="N11" i="14"/>
  <c r="O12" i="14"/>
  <c r="N12" i="14"/>
  <c r="O13" i="14"/>
  <c r="N13" i="14"/>
  <c r="O14" i="14"/>
  <c r="N14" i="14"/>
  <c r="O15" i="14"/>
  <c r="N15" i="14"/>
  <c r="C15" i="15"/>
  <c r="D15" i="15"/>
  <c r="C14" i="15"/>
  <c r="D14" i="15"/>
  <c r="C13" i="15"/>
  <c r="D13" i="15"/>
  <c r="C12" i="15"/>
  <c r="D12" i="15"/>
  <c r="C11" i="15"/>
  <c r="D11" i="15"/>
  <c r="C10" i="15"/>
  <c r="D10" i="15"/>
  <c r="C9" i="15"/>
  <c r="D9" i="15"/>
  <c r="C8" i="15"/>
  <c r="D8" i="15"/>
  <c r="C7" i="15"/>
  <c r="D7" i="15"/>
  <c r="G15" i="15"/>
  <c r="F15" i="14"/>
  <c r="H15" i="15"/>
  <c r="G14" i="15"/>
  <c r="F14" i="14"/>
  <c r="H14" i="15"/>
  <c r="G13" i="15"/>
  <c r="F13" i="14"/>
  <c r="H13" i="15"/>
  <c r="G12" i="15"/>
  <c r="F12" i="14"/>
  <c r="H12" i="15"/>
  <c r="G11" i="15"/>
  <c r="F11" i="14"/>
  <c r="H11" i="15"/>
  <c r="G10" i="15"/>
  <c r="F10" i="14"/>
  <c r="H10" i="15"/>
  <c r="G9" i="15"/>
  <c r="F9" i="14"/>
  <c r="H9" i="15"/>
  <c r="G8" i="15"/>
  <c r="F8" i="14"/>
  <c r="H8" i="15"/>
  <c r="G7" i="15"/>
  <c r="F7" i="14"/>
  <c r="H7" i="15"/>
  <c r="K15" i="15"/>
  <c r="J15" i="14"/>
  <c r="L15" i="15"/>
  <c r="K14" i="15"/>
  <c r="J14" i="14"/>
  <c r="L14" i="15"/>
  <c r="K13" i="15"/>
  <c r="J13" i="14"/>
  <c r="L13" i="15"/>
  <c r="K12" i="15"/>
  <c r="J12" i="14"/>
  <c r="L12" i="15"/>
  <c r="K11" i="15"/>
  <c r="J11" i="14"/>
  <c r="L11" i="15"/>
  <c r="K10" i="15"/>
  <c r="J10" i="14"/>
  <c r="L10" i="15"/>
  <c r="K9" i="15"/>
  <c r="J9" i="14"/>
  <c r="L9" i="15"/>
  <c r="K8" i="15"/>
  <c r="J8" i="14"/>
  <c r="L8" i="15"/>
  <c r="K7" i="15"/>
  <c r="J7" i="14"/>
  <c r="L7" i="15"/>
  <c r="L24" i="15"/>
  <c r="H24" i="15"/>
  <c r="D24" i="15"/>
  <c r="O24" i="14"/>
  <c r="J24" i="14"/>
  <c r="F24" i="14"/>
  <c r="B25" i="14"/>
  <c r="B26" i="14"/>
  <c r="B27" i="14"/>
  <c r="B28" i="14"/>
  <c r="B29" i="14"/>
  <c r="S29" i="14"/>
  <c r="G24" i="15"/>
  <c r="R24" i="15"/>
  <c r="K24" i="15"/>
  <c r="S24" i="15"/>
  <c r="C25" i="15"/>
  <c r="G25" i="15"/>
  <c r="K25" i="15"/>
  <c r="D25" i="15"/>
  <c r="Q25" i="15"/>
  <c r="H25" i="15"/>
  <c r="L25" i="15"/>
  <c r="C26" i="15"/>
  <c r="G26" i="15"/>
  <c r="K26" i="15"/>
  <c r="D26" i="15"/>
  <c r="Q26" i="15"/>
  <c r="H26" i="15"/>
  <c r="L26" i="15"/>
  <c r="D27" i="15"/>
  <c r="H27" i="15"/>
  <c r="L27" i="15"/>
  <c r="C27" i="15"/>
  <c r="G27" i="15"/>
  <c r="K27" i="15"/>
  <c r="Q27" i="15"/>
  <c r="D28" i="15"/>
  <c r="H28" i="15"/>
  <c r="L28" i="15"/>
  <c r="C28" i="15"/>
  <c r="G28" i="15"/>
  <c r="K28" i="15"/>
  <c r="Q28" i="15"/>
  <c r="D29" i="15"/>
  <c r="H29" i="15"/>
  <c r="L29" i="15"/>
  <c r="C29" i="15"/>
  <c r="G29" i="15"/>
  <c r="K29" i="15"/>
  <c r="Q29" i="15"/>
  <c r="R29" i="15"/>
  <c r="S29" i="15"/>
  <c r="C32" i="15"/>
  <c r="D32" i="15"/>
  <c r="G32" i="15"/>
  <c r="H32" i="15"/>
  <c r="K32" i="15"/>
  <c r="L32" i="15"/>
  <c r="C33" i="15"/>
  <c r="D33" i="15"/>
  <c r="G33" i="15"/>
  <c r="H33" i="15"/>
  <c r="K33" i="15"/>
  <c r="L33" i="15"/>
  <c r="B34" i="15"/>
  <c r="C34" i="15"/>
  <c r="D34" i="15"/>
  <c r="F34" i="15"/>
  <c r="G34" i="15"/>
  <c r="H34" i="15"/>
  <c r="J34" i="15"/>
  <c r="K34" i="15"/>
  <c r="L34" i="15"/>
  <c r="B35" i="15"/>
  <c r="C35" i="15"/>
  <c r="D35" i="15"/>
  <c r="F35" i="15"/>
  <c r="G35" i="15"/>
  <c r="H35" i="15"/>
  <c r="J35" i="15"/>
  <c r="K35" i="15"/>
  <c r="L35" i="15"/>
  <c r="B36" i="15"/>
  <c r="C36" i="15"/>
  <c r="D36" i="15"/>
  <c r="F36" i="15"/>
  <c r="G36" i="15"/>
  <c r="H36" i="15"/>
  <c r="J36" i="15"/>
  <c r="K36" i="15"/>
  <c r="L36" i="15"/>
  <c r="C24" i="15"/>
  <c r="P29" i="15"/>
  <c r="O29" i="15"/>
  <c r="N29" i="15"/>
  <c r="J28" i="14"/>
  <c r="S28" i="15"/>
  <c r="F28" i="14"/>
  <c r="R28" i="15"/>
  <c r="P28" i="15"/>
  <c r="O28" i="15"/>
  <c r="N28" i="15"/>
  <c r="J27" i="14"/>
  <c r="S27" i="15"/>
  <c r="F27" i="14"/>
  <c r="R27" i="15"/>
  <c r="P27" i="15"/>
  <c r="O27" i="15"/>
  <c r="N27" i="15"/>
  <c r="J26" i="14"/>
  <c r="S26" i="15"/>
  <c r="F26" i="14"/>
  <c r="R26" i="15"/>
  <c r="P26" i="15"/>
  <c r="O26" i="15"/>
  <c r="N26" i="15"/>
  <c r="J25" i="14"/>
  <c r="S25" i="15"/>
  <c r="F25" i="14"/>
  <c r="R25" i="15"/>
  <c r="P25" i="15"/>
  <c r="O25" i="15"/>
  <c r="N25" i="15"/>
  <c r="S28" i="14"/>
  <c r="S27" i="14"/>
  <c r="S26" i="14"/>
  <c r="S25" i="14"/>
  <c r="O28" i="14"/>
  <c r="O27" i="14"/>
  <c r="O26" i="14"/>
  <c r="O25" i="14"/>
  <c r="B32" i="15"/>
  <c r="F32" i="15"/>
  <c r="J32" i="15"/>
  <c r="B33" i="15"/>
  <c r="F33" i="15"/>
  <c r="J33" i="15"/>
  <c r="B23" i="9"/>
  <c r="D24" i="14"/>
  <c r="B24" i="14"/>
  <c r="S24" i="14"/>
  <c r="Q24" i="15"/>
</calcChain>
</file>

<file path=xl/sharedStrings.xml><?xml version="1.0" encoding="utf-8"?>
<sst xmlns="http://schemas.openxmlformats.org/spreadsheetml/2006/main" count="1370" uniqueCount="205">
  <si>
    <t>check</t>
  </si>
  <si>
    <t>Note: this table uses our estimate of the wealth hidden on aggregate by each Scandinavian country individually (cols. 2, 3, 4, line "All") to estimate the distribution of true wealth in each Scandinavian country and the share of wealth hidden by each group in each Scandinavian country.</t>
  </si>
  <si>
    <t>Top 0.01%</t>
  </si>
  <si>
    <t>Top 0.1%</t>
  </si>
  <si>
    <t>Top 1%</t>
  </si>
  <si>
    <t>Top 10%</t>
  </si>
  <si>
    <t>Middle 40%</t>
  </si>
  <si>
    <t>Bottom 50%</t>
  </si>
  <si>
    <t>All</t>
  </si>
  <si>
    <t>P99.99-P100</t>
  </si>
  <si>
    <t>P99.95-P99.99</t>
  </si>
  <si>
    <t>P99.9-P99.95</t>
  </si>
  <si>
    <t>P99.5-99.9</t>
  </si>
  <si>
    <t>P99-99.5</t>
  </si>
  <si>
    <t>P95-99</t>
  </si>
  <si>
    <t>P90-95</t>
  </si>
  <si>
    <t>P80-90</t>
  </si>
  <si>
    <t>P70-80</t>
  </si>
  <si>
    <t>P60-70</t>
  </si>
  <si>
    <t>P50-60</t>
  </si>
  <si>
    <t>P40-50</t>
  </si>
  <si>
    <t>P30-40</t>
  </si>
  <si>
    <t>P20-30</t>
  </si>
  <si>
    <t>P10-20</t>
  </si>
  <si>
    <t>P0-10</t>
  </si>
  <si>
    <t>Amnesty</t>
  </si>
  <si>
    <t>HSBC</t>
  </si>
  <si>
    <t>Average</t>
  </si>
  <si>
    <t>Denmark</t>
  </si>
  <si>
    <t>Norway</t>
  </si>
  <si>
    <t>Sweden</t>
  </si>
  <si>
    <t>Scandinavia</t>
  </si>
  <si>
    <t>Memo: HSBC wealth (million US$)</t>
  </si>
  <si>
    <t>Memo: Disclosed wealth (million US$)</t>
  </si>
  <si>
    <t>Distribution of hidden wealth               (% of total hidden wealth)</t>
  </si>
  <si>
    <t>Distribution of true (hidden + non-hidden) wealth       (% of total household wealth)</t>
  </si>
  <si>
    <t>Wealth hidden (% of true wealth)</t>
  </si>
  <si>
    <t>[11]</t>
  </si>
  <si>
    <t>[10]</t>
  </si>
  <si>
    <t>[9]</t>
  </si>
  <si>
    <t>[8]</t>
  </si>
  <si>
    <t>[7]</t>
  </si>
  <si>
    <t>[6]</t>
  </si>
  <si>
    <t>[5]</t>
  </si>
  <si>
    <t>[4]</t>
  </si>
  <si>
    <t>[3]</t>
  </si>
  <si>
    <t>[2]</t>
  </si>
  <si>
    <t>[1]</t>
  </si>
  <si>
    <t>Note: this table assumes that each Scandinavian country hides in total the same fraction of its wealth as Scandinavia as a whole. We then apply this estimate to the country-specific distributions of non-hidden wealth in 2006 to compute the implied fraction of wealth hidden by each group of the wealth distribution in each country.</t>
  </si>
  <si>
    <t>Note: this table assumes that Scandinavian countries have 0  wealth hidden in the tax havens other than Switzerland.  We then combine the amount of wealth hidden in Switzerland with the country-specific distributions of non-hidden wealth in 2006 to compute the implied lower bound fraction of wealth hidden by each group of the wealth distribution in each Scandinavian country.</t>
  </si>
  <si>
    <t>Note: this table assumes that each Scandinavian country hides in total the same fraction of its total wealth as the world as a whole. We then apply this estimate to the country-specific distributions of non-hidden wealth in 2006 to compute the implied fraction of wealth hidden by each group of the wealth distribution in each Scandinavian country.</t>
  </si>
  <si>
    <t>Note: this table uses our estimate of the taxable income hidden on aggregate by each Scandinavian country individually (cols. 2, 3, 4, line all) to estimate the distribution of true taxable income in each Scandinavian country and the share of taxable income hidden by each group in each Scandinavian country.</t>
  </si>
  <si>
    <t>Assumed rate of return</t>
  </si>
  <si>
    <t>Share of hidden income               (% of total hidden income)</t>
  </si>
  <si>
    <t>Share of true (hidden + non-hidden) taxable inc.      (% of total taxable income)</t>
  </si>
  <si>
    <t>Income hidden (% of true taxable income)</t>
  </si>
  <si>
    <t>[12]</t>
  </si>
  <si>
    <t>Note: this table assumes that each Scandinavian country hides in total the same fraction of its total taxable income as Scandinavia as a whole. We then apply this estimate to the country-specific distributions of non-hidden taxable income in 2006 to compute the implied fraction of taxable income hidden by each group of the wealth distribution in each country.</t>
  </si>
  <si>
    <t>Distribution of hidden income               (% of total hidden income)</t>
  </si>
  <si>
    <t>Distribution of true (hidden + non-hidden) taxable inc.      (% of total taxable income)</t>
  </si>
  <si>
    <t>Note: this table assumes that Scandinavian countries have 0  wealth hidden in the tax havens other than Switzerland.  We then combine the amount of wealth hidden in Switzerland with the country-specific distributions of non-hidden income in 2006 to compute the implied lower bound fraction of taxable income hidden by each group of the wealth distribution in each Scandinavian country.</t>
  </si>
  <si>
    <t>Note:  this table assumes that each Scandinavian country hides in total the same fraction of its total wealth as the world as a whole. We then compute the implied amount of hidden taxable income, and apply this estimate to the country-specific distributions of non-hidden income in 2006 to compute the implied fraction of taxable income hidden by each group of the wealth distribution in each Scandinavian country.</t>
  </si>
  <si>
    <t>Taxes owed (% of true taxable income)</t>
  </si>
  <si>
    <t>Taxes paid (% of true taxable income)</t>
  </si>
  <si>
    <t>Taxes evaded (% of true taxable income)</t>
  </si>
  <si>
    <t>Taxes evaded (% of taxes owed)</t>
  </si>
  <si>
    <t>[16]</t>
  </si>
  <si>
    <t>[15]</t>
  </si>
  <si>
    <t>[14]</t>
  </si>
  <si>
    <t>[13]</t>
  </si>
  <si>
    <t>Distribution of true (hidden + non-hidden) taxable income</t>
  </si>
  <si>
    <t>Hidden taxable income (%  true taxable income)</t>
  </si>
  <si>
    <t>Memo: hidden income / aggregate taxable income</t>
  </si>
  <si>
    <r>
      <rPr>
        <u/>
        <sz val="12"/>
        <color theme="1"/>
        <rFont val="Arial"/>
      </rPr>
      <t>Notes</t>
    </r>
    <r>
      <rPr>
        <sz val="12"/>
        <color theme="1"/>
        <rFont val="Arial"/>
        <family val="2"/>
      </rPr>
      <t>: in 2006, the US federal fund rate was in a range of 4.3% (January 2006) to 5.25% (December 2006), see Fred series FEDFUNDS. The 3-months Libor rate was in a range of 2.5% to 3.7% for euros (see Fred series EUR3MTD156N) and 4.6% to 5.3% for British pound (GBP3MTD156N). At the end of 2006, 51% of the fiduciary deposits managed by Swiss banks were invested in US$, 29% in euros, and the rest in British pounds, yens, and Swiss francs (see SNB Banks in Switzerland, 2006 edition, Table 36). The weighted average yield on fiduciary deposits was 4.3% (taking the yield on 3-months British pounds as representative of the yield on deposits in currencies other than the euro and the US$). The total nominal return on the MSCI world was 20.65% in 2006. The total nominal return on the S&amp;P 500 was 13.4% and the dividend yield of the S&amp;P 500 was 1.76%.</t>
    </r>
  </si>
  <si>
    <t>rate of return =</t>
  </si>
  <si>
    <r>
      <t>Note:</t>
    </r>
    <r>
      <rPr>
        <sz val="10"/>
        <color theme="1"/>
        <rFont val="Arial"/>
      </rPr>
      <t xml:space="preserve"> Rates of evasion detected in random audits (taxes evaded in % of taxes owed) are supposed to be constant within the top 0.5% of the wealth distribution, and equal to the average value for P99.5-P100 (random audits do not have a big enough sample size to study heterogeneity within the top 0.5%).</t>
    </r>
  </si>
  <si>
    <t>Offshore</t>
  </si>
  <si>
    <t>Random audits</t>
  </si>
  <si>
    <t>Taxes evaded     (% taxes owed)</t>
  </si>
  <si>
    <t>Random audit</t>
  </si>
  <si>
    <t>Taxes evaded (% taxes owed)</t>
  </si>
  <si>
    <t>Upper bound</t>
  </si>
  <si>
    <t>Lower bound</t>
  </si>
  <si>
    <t>Main estimate</t>
  </si>
  <si>
    <t>Full formula for [1]</t>
  </si>
  <si>
    <t>P99.99-100</t>
  </si>
  <si>
    <t>P99.9-P99.99</t>
  </si>
  <si>
    <t>P99-99.9</t>
  </si>
  <si>
    <t>P90-99</t>
  </si>
  <si>
    <t>P50-90</t>
  </si>
  <si>
    <t>P0-50</t>
  </si>
  <si>
    <t>Check</t>
  </si>
  <si>
    <t>Upper</t>
  </si>
  <si>
    <t xml:space="preserve">Lower </t>
  </si>
  <si>
    <t>Main</t>
  </si>
  <si>
    <t>Taxes owed</t>
  </si>
  <si>
    <t>Taxes paid</t>
  </si>
  <si>
    <t>Unreported taxable income</t>
  </si>
  <si>
    <t>(% of true taxable income)</t>
  </si>
  <si>
    <t>Memo: share of true taxable income</t>
  </si>
  <si>
    <r>
      <rPr>
        <u/>
        <sz val="10"/>
        <color theme="1"/>
        <rFont val="Arial"/>
      </rPr>
      <t>Note</t>
    </r>
    <r>
      <rPr>
        <sz val="10"/>
        <color theme="1"/>
        <rFont val="Arial"/>
      </rPr>
      <t>: the average tax rate for Scandinavia in the top 0.1% is computed as the arithmetic average of the tax rate for P99.9-P99.95, P99.95-P99.99 and the top 0.01% (three groups who account for roughly the same share of taxable income). There are small variation in the raw data (with P99.95-P99.99 paying 2-3 points less than the other two groups) but they are unlikely to be robust.</t>
    </r>
  </si>
  <si>
    <r>
      <t>Top 0.</t>
    </r>
    <r>
      <rPr>
        <sz val="12"/>
        <color theme="1"/>
        <rFont val="Arial"/>
        <family val="2"/>
      </rPr>
      <t>0</t>
    </r>
    <r>
      <rPr>
        <sz val="12"/>
        <color theme="1"/>
        <rFont val="Arial"/>
        <family val="2"/>
      </rPr>
      <t>1%</t>
    </r>
  </si>
  <si>
    <t>Share income</t>
  </si>
  <si>
    <t>Capital income other than share</t>
  </si>
  <si>
    <t>Labor income</t>
  </si>
  <si>
    <t>Capital (ceiling)</t>
  </si>
  <si>
    <t>Capital      (no ceiling)</t>
  </si>
  <si>
    <t>Capital     (no ceiling)</t>
  </si>
  <si>
    <t>Taxable income / national income</t>
  </si>
  <si>
    <t>Households / adults</t>
  </si>
  <si>
    <t xml:space="preserve">      Top 0.01%</t>
  </si>
  <si>
    <t xml:space="preserve">      Top 0.1%</t>
  </si>
  <si>
    <t xml:space="preserve">      Top 1%</t>
  </si>
  <si>
    <t xml:space="preserve">      Top 10% </t>
  </si>
  <si>
    <t xml:space="preserve">      Middle 40% </t>
  </si>
  <si>
    <t xml:space="preserve">      Bottom 50% </t>
  </si>
  <si>
    <t>Wealth shares (excluding offshore)</t>
  </si>
  <si>
    <t xml:space="preserve">      Household wealth / national income</t>
  </si>
  <si>
    <t xml:space="preserve">      Household wealth per adult (US$)</t>
  </si>
  <si>
    <t xml:space="preserve">      National income per adult (US$)</t>
  </si>
  <si>
    <t xml:space="preserve">      Household wealth (billion US$)</t>
  </si>
  <si>
    <t xml:space="preserve">      Taxable income (billion US$)</t>
  </si>
  <si>
    <t xml:space="preserve">      National income (billion US$)</t>
  </si>
  <si>
    <t xml:space="preserve">      Number of households (thousands)</t>
  </si>
  <si>
    <t xml:space="preserve">      Adult population (thousands)</t>
  </si>
  <si>
    <t>Macroeonomic aggregates (excl. offshore)</t>
  </si>
  <si>
    <t>fracevaders30</t>
  </si>
  <si>
    <t>pen30</t>
  </si>
  <si>
    <t>mwealth</t>
  </si>
  <si>
    <t>thwealth</t>
  </si>
  <si>
    <t>weight</t>
  </si>
  <si>
    <t>group</t>
  </si>
  <si>
    <t>Copied from preval30pct.xlsx, run on 2013 small files hhold</t>
  </si>
  <si>
    <t>P99.9-99.95</t>
  </si>
  <si>
    <t>P99.95-99.99</t>
  </si>
  <si>
    <t xml:space="preserve">1USD = </t>
  </si>
  <si>
    <t>(2006 average)</t>
  </si>
  <si>
    <t>Memo: Average in pooled sample</t>
  </si>
  <si>
    <r>
      <t xml:space="preserve">Assumed </t>
    </r>
    <r>
      <rPr>
        <sz val="12"/>
        <rFont val="Arial"/>
      </rPr>
      <t>fraction of offshore wealth hidden</t>
    </r>
  </si>
  <si>
    <t>Memo: Assumed fraction of offshore wealth hidden</t>
  </si>
  <si>
    <t>rate_capital</t>
  </si>
  <si>
    <t>rate_labor</t>
  </si>
  <si>
    <t>AKTIEINDK</t>
  </si>
  <si>
    <t>SKATTOT_NY</t>
  </si>
  <si>
    <t>QSPLINDK</t>
  </si>
  <si>
    <t>avg</t>
  </si>
  <si>
    <t>sh</t>
  </si>
  <si>
    <t>thres</t>
  </si>
  <si>
    <t>nb</t>
  </si>
  <si>
    <t>gperc</t>
  </si>
  <si>
    <t>prewealthtax_rate</t>
  </si>
  <si>
    <t>maximize_reduction</t>
  </si>
  <si>
    <t>avoid_80reduction</t>
  </si>
  <si>
    <t>rate_capital2</t>
  </si>
  <si>
    <t>tax_all</t>
  </si>
  <si>
    <t>i_inc</t>
  </si>
  <si>
    <t>tax_total</t>
  </si>
  <si>
    <t>Copied from WorkSweden/TaxSystem</t>
  </si>
  <si>
    <t>Copied from WorkNorway/TaxSystem</t>
  </si>
  <si>
    <t>Copied from JJKZ/WealthDistribution/StataOutputs/taxrate_DKK2006</t>
  </si>
  <si>
    <t>Scandinavian numbers in this sheet are from appended g-perc file, not Pareto-interpolated pop-wide file</t>
  </si>
  <si>
    <t>Top 0.5%</t>
  </si>
  <si>
    <t>Top 5%</t>
  </si>
  <si>
    <t>Top 50%</t>
  </si>
  <si>
    <t>NOR</t>
  </si>
  <si>
    <t>P00-10</t>
  </si>
  <si>
    <t>tax_rate</t>
  </si>
  <si>
    <t>totwealth</t>
  </si>
  <si>
    <t>totinc</t>
  </si>
  <si>
    <t>income</t>
  </si>
  <si>
    <t>ctry</t>
  </si>
  <si>
    <t>SWE</t>
  </si>
  <si>
    <t>DNK</t>
  </si>
  <si>
    <t>totwealth_usd</t>
  </si>
  <si>
    <t>totinc_usd</t>
  </si>
  <si>
    <t>income_usd</t>
  </si>
  <si>
    <t>wealth_usd</t>
  </si>
  <si>
    <t>In following sheets: output from program compute_wealth.do</t>
  </si>
  <si>
    <t>In following sheets: various Stata outputs from foreign servers</t>
  </si>
  <si>
    <t>Table J.8: Income, wealth and inequality in Scandinavia in 2006</t>
  </si>
  <si>
    <t>Table J.10: Taxable income shares, by wealth bin (2006)</t>
  </si>
  <si>
    <t>Note: this table blows up the wealth hidden at HSBC by 47.5 to estimate the total offshore wealth of Scandinavian countries.</t>
  </si>
  <si>
    <t>Table J.1: Wealth hidden, by wealth bin (2006)</t>
  </si>
  <si>
    <t>Table J.1b: Wealth hidden, by wealth bin (2006) – assuming no heterogeneity in macro hidden wealth across Scandinavian countries</t>
  </si>
  <si>
    <t>Table J.1c: Wealth hidden, by wealth bin (2006) – assuming no hidden wealth in the tax havens other than Switzerland</t>
  </si>
  <si>
    <t>Table J.1d: Wealth hidden, by wealth bin (2006) – assuming same macro hidden wealth as world average</t>
  </si>
  <si>
    <t>Table J.1e: Wealth hidden, by wealth bin -- based on matched HSBC wealth and HSBC global market share only</t>
  </si>
  <si>
    <t>Table J.2: Income hidden, by wealth bin (2006)</t>
  </si>
  <si>
    <t>Table J.2b: Income hidden, by wealth bin (2006) – assuming no heterogeneity in macro hidden wealth across Scandinavian countries</t>
  </si>
  <si>
    <t>Table J.2c: Income hidden, by wealth bin (2006) – assuming no hidden wealth in the tax havens other than Switzerland</t>
  </si>
  <si>
    <t>Table J.2d: Income hidden, by wealth bin (2006) – assuming same macro hidden wealth as world average</t>
  </si>
  <si>
    <t>Table J.2e: Income hidden, by wealth bin (2006) -- based on matched HSBC wealth and HSBC global market share only</t>
  </si>
  <si>
    <t>Table J.3: Taxes evaded on hidden wealth, by wealth bin (2006)</t>
  </si>
  <si>
    <t>Table J.3b: Taxes evaded on hidden wealth, by wealth bin (2006) – assuming no heterogeneity in macro hidden wealth across Scandinavian countries</t>
  </si>
  <si>
    <t>Table J.3c: Taxes evaded on hidden wealth, by wealth bin (2006) – assuming no hidden wealth in the tax havens other than Switzerland</t>
  </si>
  <si>
    <t>Table J.3d: Taxes evaded on hidden wealth, by wealth bin (2006) – assuming same macro hidden wealth as world average</t>
  </si>
  <si>
    <t>Table J.3e: Taxes evaded on hidden wealth, by wealth bin (2006) -- based on matched HSBC wealth and HSBC global market share only</t>
  </si>
  <si>
    <t>Table J.4: Taxes evaded on hidden wealth (% total taxes owned, 2006), by taxable rate of return</t>
  </si>
  <si>
    <r>
      <t>Based on HSBC</t>
    </r>
    <r>
      <rPr>
        <sz val="12"/>
        <color theme="1"/>
        <rFont val="Arial"/>
        <family val="2"/>
      </rPr>
      <t xml:space="preserve"> leak</t>
    </r>
    <r>
      <rPr>
        <sz val="12"/>
        <color theme="1"/>
        <rFont val="Arial"/>
        <family val="2"/>
      </rPr>
      <t xml:space="preserve"> only</t>
    </r>
  </si>
  <si>
    <t>Table J.5: Total taxes evaded (detected in random audits + offshore), by wealth bin</t>
  </si>
  <si>
    <t>Table J.6: Unreported income (random audits + offshore), taxes paid vs. taxes owed, by wealth bin</t>
  </si>
  <si>
    <t>Table J.7: Average tax rates, by wealth bin (2006)</t>
  </si>
  <si>
    <t>Table J.7b: Marginal tax rate, by income source and wealth bin (2006)</t>
  </si>
  <si>
    <t>Table J.9: Wealth shares in 2006 (household-level)</t>
  </si>
  <si>
    <t>Memo: Disclosed wealth, Norway (million US$)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</si>
</sst>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00%"/>
    <numFmt numFmtId="165" formatCode="0.0%"/>
    <numFmt numFmtId="166" formatCode="_ * #,##0.00_ ;_ * \-#,##0.00_ ;_ * &quot;-&quot;??_ ;_ @_ "/>
    <numFmt numFmtId="167" formatCode="\$#,##0\ ;\(\$#,##0\)"/>
    <numFmt numFmtId="168" formatCode="0.0000%"/>
    <numFmt numFmtId="169" formatCode="0.0000"/>
    <numFmt numFmtId="170" formatCode="0.000000000000000%"/>
  </numFmts>
  <fonts count="66" x14ac:knownFonts="1">
    <font>
      <sz val="12"/>
      <color theme="1"/>
      <name val="Calibri"/>
      <family val="2"/>
      <scheme val="minor"/>
    </font>
    <font>
      <sz val="12"/>
      <color theme="1"/>
      <name val="Arial"/>
      <family val="2"/>
    </font>
    <font>
      <sz val="12"/>
      <name val="Arial"/>
    </font>
    <font>
      <sz val="12"/>
      <color theme="1"/>
      <name val="Arial"/>
      <family val="2"/>
    </font>
    <font>
      <sz val="12"/>
      <color theme="1"/>
      <name val="Arial"/>
      <family val="2"/>
    </font>
    <font>
      <sz val="12"/>
      <name val="Arial"/>
    </font>
    <font>
      <sz val="12"/>
      <color theme="1"/>
      <name val="Arial"/>
      <family val="2"/>
    </font>
    <font>
      <sz val="12"/>
      <color theme="1"/>
      <name val="Arial"/>
      <family val="2"/>
    </font>
    <font>
      <sz val="12"/>
      <name val="Arial"/>
    </font>
    <font>
      <sz val="12"/>
      <color theme="1"/>
      <name val="Arial"/>
      <family val="2"/>
    </font>
    <font>
      <b/>
      <sz val="15"/>
      <color theme="3"/>
      <name val="Arial"/>
      <family val="2"/>
    </font>
    <font>
      <b/>
      <sz val="13"/>
      <color theme="3"/>
      <name val="Arial"/>
      <family val="2"/>
    </font>
    <font>
      <b/>
      <sz val="11"/>
      <color theme="3"/>
      <name val="Arial"/>
      <family val="2"/>
    </font>
    <font>
      <b/>
      <sz val="12"/>
      <color theme="1"/>
      <name val="Arial"/>
      <family val="2"/>
    </font>
    <font>
      <sz val="12"/>
      <color theme="1"/>
      <name val="Calibri"/>
      <family val="2"/>
      <scheme val="minor"/>
    </font>
    <font>
      <sz val="10"/>
      <color theme="1"/>
      <name val="Arial"/>
    </font>
    <font>
      <sz val="11"/>
      <name val="Calibri"/>
    </font>
    <font>
      <sz val="12"/>
      <name val="Arial"/>
    </font>
    <font>
      <sz val="10"/>
      <name val="Arial"/>
    </font>
    <font>
      <sz val="12"/>
      <name val="Arial Narrow"/>
    </font>
    <font>
      <b/>
      <sz val="14"/>
      <color theme="1"/>
      <name val="Arial"/>
    </font>
    <font>
      <sz val="11"/>
      <color indexed="8"/>
      <name val="Calibri"/>
      <family val="2"/>
    </font>
    <font>
      <sz val="11"/>
      <color indexed="9"/>
      <name val="Calibri"/>
      <family val="2"/>
    </font>
    <font>
      <sz val="10"/>
      <color theme="0"/>
      <name val="Arial"/>
      <family val="2"/>
    </font>
    <font>
      <sz val="11"/>
      <color indexed="20"/>
      <name val="Calibri"/>
      <family val="2"/>
    </font>
    <font>
      <sz val="10"/>
      <color rgb="FF9C0006"/>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2"/>
      <color indexed="24"/>
      <name val="Arial"/>
    </font>
    <font>
      <b/>
      <sz val="8"/>
      <color indexed="24"/>
      <name val="Times New Roman"/>
    </font>
    <font>
      <sz val="8"/>
      <color indexed="24"/>
      <name val="Times New Roman"/>
    </font>
    <font>
      <i/>
      <sz val="11"/>
      <color indexed="23"/>
      <name val="Calibri"/>
      <family val="2"/>
    </font>
    <font>
      <i/>
      <sz val="10"/>
      <color rgb="FF7F7F7F"/>
      <name val="Arial"/>
      <family val="2"/>
    </font>
    <font>
      <sz val="11"/>
      <color indexed="17"/>
      <name val="Calibri"/>
      <family val="2"/>
    </font>
    <font>
      <sz val="10"/>
      <color rgb="FF006100"/>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rgb="FF3F3F76"/>
      <name val="Arial"/>
      <family val="2"/>
    </font>
    <font>
      <u/>
      <sz val="12"/>
      <color indexed="12"/>
      <name val="Calibri"/>
      <family val="2"/>
    </font>
    <font>
      <sz val="11"/>
      <color indexed="52"/>
      <name val="Calibri"/>
      <family val="2"/>
    </font>
    <font>
      <sz val="10"/>
      <color rgb="FFFA7D00"/>
      <name val="Arial"/>
      <family val="2"/>
    </font>
    <font>
      <sz val="11"/>
      <color indexed="60"/>
      <name val="Calibri"/>
      <family val="2"/>
    </font>
    <font>
      <sz val="10"/>
      <color rgb="FF9C6500"/>
      <name val="Arial"/>
      <family val="2"/>
    </font>
    <font>
      <sz val="10"/>
      <name val="Calibri"/>
    </font>
    <font>
      <sz val="12"/>
      <color indexed="8"/>
      <name val="Calibri"/>
      <family val="2"/>
    </font>
    <font>
      <sz val="10"/>
      <name val="Verdana"/>
    </font>
    <font>
      <b/>
      <sz val="11"/>
      <color indexed="63"/>
      <name val="Calibri"/>
      <family val="2"/>
    </font>
    <font>
      <b/>
      <sz val="10"/>
      <color rgb="FF3F3F3F"/>
      <name val="Arial"/>
      <family val="2"/>
    </font>
    <font>
      <sz val="7"/>
      <name val="Helvetica"/>
    </font>
    <font>
      <b/>
      <sz val="18"/>
      <color indexed="56"/>
      <name val="Cambria"/>
      <family val="2"/>
    </font>
    <font>
      <b/>
      <sz val="10"/>
      <color theme="1"/>
      <name val="Arial"/>
    </font>
    <font>
      <sz val="11"/>
      <color indexed="10"/>
      <name val="Calibri"/>
      <family val="2"/>
    </font>
    <font>
      <sz val="10"/>
      <color rgb="FFFF0000"/>
      <name val="Arial"/>
    </font>
    <font>
      <u/>
      <sz val="12"/>
      <color theme="1"/>
      <name val="Arial"/>
    </font>
    <font>
      <u/>
      <sz val="10"/>
      <color theme="1"/>
      <name val="Arial"/>
    </font>
    <font>
      <i/>
      <sz val="12"/>
      <name val="Arial"/>
      <charset val="204"/>
    </font>
    <font>
      <sz val="14"/>
      <color theme="1"/>
      <name val="Arial"/>
    </font>
    <font>
      <u/>
      <sz val="12"/>
      <color theme="10"/>
      <name val="Arial"/>
      <family val="2"/>
    </font>
    <font>
      <sz val="11"/>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31"/>
      </patternFill>
    </fill>
    <fill>
      <patternFill patternType="solid">
        <fgColor theme="4" tint="0.79995117038483843"/>
        <bgColor indexed="65"/>
      </patternFill>
    </fill>
    <fill>
      <patternFill patternType="solid">
        <fgColor indexed="45"/>
      </patternFill>
    </fill>
    <fill>
      <patternFill patternType="solid">
        <fgColor theme="5" tint="0.79995117038483843"/>
        <bgColor indexed="65"/>
      </patternFill>
    </fill>
    <fill>
      <patternFill patternType="solid">
        <fgColor indexed="42"/>
      </patternFill>
    </fill>
    <fill>
      <patternFill patternType="solid">
        <fgColor theme="6" tint="0.79995117038483843"/>
        <bgColor indexed="65"/>
      </patternFill>
    </fill>
    <fill>
      <patternFill patternType="solid">
        <fgColor indexed="46"/>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indexed="47"/>
      </patternFill>
    </fill>
    <fill>
      <patternFill patternType="solid">
        <fgColor theme="9" tint="0.79995117038483843"/>
        <bgColor indexed="65"/>
      </patternFill>
    </fill>
    <fill>
      <patternFill patternType="solid">
        <fgColor indexed="44"/>
      </patternFill>
    </fill>
    <fill>
      <patternFill patternType="solid">
        <fgColor theme="4" tint="0.59996337778862885"/>
        <bgColor indexed="65"/>
      </patternFill>
    </fill>
    <fill>
      <patternFill patternType="solid">
        <fgColor indexed="29"/>
      </patternFill>
    </fill>
    <fill>
      <patternFill patternType="solid">
        <fgColor theme="5" tint="0.59996337778862885"/>
        <bgColor indexed="65"/>
      </patternFill>
    </fill>
    <fill>
      <patternFill patternType="solid">
        <fgColor indexed="11"/>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indexed="51"/>
      </patternFill>
    </fill>
    <fill>
      <patternFill patternType="solid">
        <fgColor theme="9" tint="0.59996337778862885"/>
        <bgColor indexed="6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s>
  <borders count="34">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bottom style="double">
        <color auto="1"/>
      </bottom>
      <diagonal/>
    </border>
    <border>
      <left/>
      <right/>
      <top style="thin">
        <color auto="1"/>
      </top>
      <bottom/>
      <diagonal/>
    </border>
    <border>
      <left/>
      <right/>
      <top style="double">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thick">
        <color theme="4" tint="0.49995422223578601"/>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auto="1"/>
      </left>
      <right/>
      <top/>
      <bottom/>
      <diagonal/>
    </border>
    <border>
      <left/>
      <right/>
      <top/>
      <bottom style="thin">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s>
  <cellStyleXfs count="194">
    <xf numFmtId="0" fontId="0" fillId="0" borderId="0"/>
    <xf numFmtId="9" fontId="14" fillId="0" borderId="0" applyFont="0" applyFill="0" applyBorder="0" applyAlignment="0" applyProtection="0"/>
    <xf numFmtId="0" fontId="16" fillId="0" borderId="0"/>
    <xf numFmtId="0" fontId="18" fillId="0" borderId="0"/>
    <xf numFmtId="0" fontId="21" fillId="21" borderId="0" applyNumberFormat="0" applyBorder="0" applyAlignment="0" applyProtection="0"/>
    <xf numFmtId="0" fontId="15" fillId="22" borderId="0" applyNumberFormat="0" applyBorder="0" applyAlignment="0" applyProtection="0"/>
    <xf numFmtId="0" fontId="21" fillId="23" borderId="0" applyNumberFormat="0" applyBorder="0" applyAlignment="0" applyProtection="0"/>
    <xf numFmtId="0" fontId="15" fillId="24" borderId="0" applyNumberFormat="0" applyBorder="0" applyAlignment="0" applyProtection="0"/>
    <xf numFmtId="0" fontId="21" fillId="25" borderId="0" applyNumberFormat="0" applyBorder="0" applyAlignment="0" applyProtection="0"/>
    <xf numFmtId="0" fontId="15" fillId="26" borderId="0" applyNumberFormat="0" applyBorder="0" applyAlignment="0" applyProtection="0"/>
    <xf numFmtId="0" fontId="21" fillId="27" borderId="0" applyNumberFormat="0" applyBorder="0" applyAlignment="0" applyProtection="0"/>
    <xf numFmtId="0" fontId="15" fillId="28" borderId="0" applyNumberFormat="0" applyBorder="0" applyAlignment="0" applyProtection="0"/>
    <xf numFmtId="0" fontId="21" fillId="29" borderId="0" applyNumberFormat="0" applyBorder="0" applyAlignment="0" applyProtection="0"/>
    <xf numFmtId="0" fontId="15" fillId="30" borderId="0" applyNumberFormat="0" applyBorder="0" applyAlignment="0" applyProtection="0"/>
    <xf numFmtId="0" fontId="21" fillId="31" borderId="0" applyNumberFormat="0" applyBorder="0" applyAlignment="0" applyProtection="0"/>
    <xf numFmtId="0" fontId="15" fillId="32" borderId="0" applyNumberFormat="0" applyBorder="0" applyAlignment="0" applyProtection="0"/>
    <xf numFmtId="0" fontId="21" fillId="33" borderId="0" applyNumberFormat="0" applyBorder="0" applyAlignment="0" applyProtection="0"/>
    <xf numFmtId="0" fontId="15" fillId="34" borderId="0" applyNumberFormat="0" applyBorder="0" applyAlignment="0" applyProtection="0"/>
    <xf numFmtId="0" fontId="21" fillId="35" borderId="0" applyNumberFormat="0" applyBorder="0" applyAlignment="0" applyProtection="0"/>
    <xf numFmtId="0" fontId="15" fillId="36" borderId="0" applyNumberFormat="0" applyBorder="0" applyAlignment="0" applyProtection="0"/>
    <xf numFmtId="0" fontId="21" fillId="37" borderId="0" applyNumberFormat="0" applyBorder="0" applyAlignment="0" applyProtection="0"/>
    <xf numFmtId="0" fontId="15" fillId="38" borderId="0" applyNumberFormat="0" applyBorder="0" applyAlignment="0" applyProtection="0"/>
    <xf numFmtId="0" fontId="21" fillId="27" borderId="0" applyNumberFormat="0" applyBorder="0" applyAlignment="0" applyProtection="0"/>
    <xf numFmtId="0" fontId="15" fillId="39" borderId="0" applyNumberFormat="0" applyBorder="0" applyAlignment="0" applyProtection="0"/>
    <xf numFmtId="0" fontId="21" fillId="33" borderId="0" applyNumberFormat="0" applyBorder="0" applyAlignment="0" applyProtection="0"/>
    <xf numFmtId="0" fontId="15" fillId="40" borderId="0" applyNumberFormat="0" applyBorder="0" applyAlignment="0" applyProtection="0"/>
    <xf numFmtId="0" fontId="21" fillId="41" borderId="0" applyNumberFormat="0" applyBorder="0" applyAlignment="0" applyProtection="0"/>
    <xf numFmtId="0" fontId="15" fillId="42" borderId="0" applyNumberFormat="0" applyBorder="0" applyAlignment="0" applyProtection="0"/>
    <xf numFmtId="0" fontId="22" fillId="43" borderId="0" applyNumberFormat="0" applyBorder="0" applyAlignment="0" applyProtection="0"/>
    <xf numFmtId="0" fontId="23" fillId="10" borderId="0" applyNumberFormat="0" applyBorder="0" applyAlignment="0" applyProtection="0"/>
    <xf numFmtId="0" fontId="22" fillId="35" borderId="0" applyNumberFormat="0" applyBorder="0" applyAlignment="0" applyProtection="0"/>
    <xf numFmtId="0" fontId="23" fillId="12" borderId="0" applyNumberFormat="0" applyBorder="0" applyAlignment="0" applyProtection="0"/>
    <xf numFmtId="0" fontId="22" fillId="37" borderId="0" applyNumberFormat="0" applyBorder="0" applyAlignment="0" applyProtection="0"/>
    <xf numFmtId="0" fontId="23" fillId="14" borderId="0" applyNumberFormat="0" applyBorder="0" applyAlignment="0" applyProtection="0"/>
    <xf numFmtId="0" fontId="22" fillId="44" borderId="0" applyNumberFormat="0" applyBorder="0" applyAlignment="0" applyProtection="0"/>
    <xf numFmtId="0" fontId="23" fillId="16" borderId="0" applyNumberFormat="0" applyBorder="0" applyAlignment="0" applyProtection="0"/>
    <xf numFmtId="0" fontId="22" fillId="45" borderId="0" applyNumberFormat="0" applyBorder="0" applyAlignment="0" applyProtection="0"/>
    <xf numFmtId="0" fontId="23" fillId="18" borderId="0" applyNumberFormat="0" applyBorder="0" applyAlignment="0" applyProtection="0"/>
    <xf numFmtId="0" fontId="22" fillId="46" borderId="0" applyNumberFormat="0" applyBorder="0" applyAlignment="0" applyProtection="0"/>
    <xf numFmtId="0" fontId="23" fillId="20"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3" fillId="15"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4" fillId="23" borderId="0" applyNumberFormat="0" applyBorder="0" applyAlignment="0" applyProtection="0"/>
    <xf numFmtId="0" fontId="25" fillId="3" borderId="0" applyNumberFormat="0" applyBorder="0" applyAlignment="0" applyProtection="0"/>
    <xf numFmtId="0" fontId="26" fillId="47" borderId="15" applyNumberFormat="0" applyAlignment="0" applyProtection="0"/>
    <xf numFmtId="0" fontId="27" fillId="6" borderId="3" applyNumberFormat="0" applyAlignment="0" applyProtection="0"/>
    <xf numFmtId="0" fontId="28" fillId="48" borderId="16" applyNumberFormat="0" applyAlignment="0" applyProtection="0"/>
    <xf numFmtId="0" fontId="29" fillId="7" borderId="6" applyNumberFormat="0" applyAlignment="0" applyProtection="0"/>
    <xf numFmtId="0" fontId="21" fillId="49" borderId="17" applyNumberFormat="0" applyFont="0" applyAlignment="0" applyProtection="0"/>
    <xf numFmtId="0" fontId="3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3" fontId="30" fillId="0" borderId="0" applyFont="0" applyFill="0" applyBorder="0" applyAlignment="0" applyProtection="0"/>
    <xf numFmtId="0" fontId="35" fillId="25" borderId="0" applyNumberFormat="0" applyBorder="0" applyAlignment="0" applyProtection="0"/>
    <xf numFmtId="0" fontId="36" fillId="2" borderId="0" applyNumberFormat="0" applyBorder="0" applyAlignment="0" applyProtection="0"/>
    <xf numFmtId="0" fontId="37" fillId="0" borderId="18" applyNumberFormat="0" applyFill="0" applyAlignment="0" applyProtection="0"/>
    <xf numFmtId="0" fontId="10" fillId="0" borderId="1" applyNumberFormat="0" applyFill="0" applyAlignment="0" applyProtection="0"/>
    <xf numFmtId="0" fontId="38" fillId="0" borderId="19" applyNumberFormat="0" applyFill="0" applyAlignment="0" applyProtection="0"/>
    <xf numFmtId="0" fontId="11" fillId="0" borderId="20" applyNumberFormat="0" applyFill="0" applyAlignment="0" applyProtection="0"/>
    <xf numFmtId="0" fontId="39" fillId="0" borderId="21" applyNumberFormat="0" applyFill="0" applyAlignment="0" applyProtection="0"/>
    <xf numFmtId="0" fontId="12" fillId="0" borderId="2" applyNumberFormat="0" applyFill="0" applyAlignment="0" applyProtection="0"/>
    <xf numFmtId="0" fontId="39" fillId="0" borderId="0" applyNumberFormat="0" applyFill="0" applyBorder="0" applyAlignment="0" applyProtection="0"/>
    <xf numFmtId="0" fontId="12" fillId="0" borderId="0" applyNumberFormat="0" applyFill="0" applyBorder="0" applyAlignment="0" applyProtection="0"/>
    <xf numFmtId="0" fontId="40" fillId="31" borderId="15" applyNumberFormat="0" applyAlignment="0" applyProtection="0"/>
    <xf numFmtId="0" fontId="41" fillId="5" borderId="3" applyNumberFormat="0" applyAlignment="0" applyProtection="0"/>
    <xf numFmtId="0" fontId="42" fillId="0" borderId="0" applyNumberFormat="0" applyFill="0" applyBorder="0" applyAlignment="0" applyProtection="0"/>
    <xf numFmtId="0" fontId="43" fillId="0" borderId="22" applyNumberFormat="0" applyFill="0" applyAlignment="0" applyProtection="0"/>
    <xf numFmtId="0" fontId="44" fillId="0" borderId="5" applyNumberFormat="0" applyFill="0" applyAlignment="0" applyProtection="0"/>
    <xf numFmtId="43" fontId="18" fillId="0" borderId="0" applyFont="0" applyFill="0" applyBorder="0" applyAlignment="0" applyProtection="0"/>
    <xf numFmtId="166" fontId="18" fillId="0" borderId="0" applyFont="0" applyFill="0" applyBorder="0" applyAlignment="0" applyProtection="0"/>
    <xf numFmtId="167" fontId="30" fillId="0" borderId="0" applyFont="0" applyFill="0" applyBorder="0" applyAlignment="0" applyProtection="0"/>
    <xf numFmtId="0" fontId="18" fillId="0" borderId="0"/>
    <xf numFmtId="0" fontId="45" fillId="50" borderId="0" applyNumberFormat="0" applyBorder="0" applyAlignment="0" applyProtection="0"/>
    <xf numFmtId="0" fontId="46" fillId="4" borderId="0" applyNumberFormat="0" applyBorder="0" applyAlignment="0" applyProtection="0"/>
    <xf numFmtId="0" fontId="9" fillId="0" borderId="0"/>
    <xf numFmtId="0" fontId="14" fillId="0" borderId="0"/>
    <xf numFmtId="0" fontId="14" fillId="0" borderId="0"/>
    <xf numFmtId="0" fontId="9" fillId="0" borderId="0"/>
    <xf numFmtId="0" fontId="9" fillId="0" borderId="0"/>
    <xf numFmtId="0" fontId="47" fillId="0" borderId="0"/>
    <xf numFmtId="0" fontId="9" fillId="0" borderId="0"/>
    <xf numFmtId="0" fontId="30" fillId="0" borderId="0"/>
    <xf numFmtId="0" fontId="18" fillId="0" borderId="0"/>
    <xf numFmtId="0" fontId="9" fillId="0" borderId="0"/>
    <xf numFmtId="0" fontId="18" fillId="0" borderId="0"/>
    <xf numFmtId="0" fontId="48" fillId="0" borderId="0"/>
    <xf numFmtId="0" fontId="49" fillId="0" borderId="0"/>
    <xf numFmtId="0" fontId="14" fillId="0" borderId="0"/>
    <xf numFmtId="0" fontId="14" fillId="0" borderId="0"/>
    <xf numFmtId="0" fontId="14" fillId="0" borderId="0"/>
    <xf numFmtId="0" fontId="18" fillId="0" borderId="0"/>
    <xf numFmtId="0" fontId="14" fillId="0" borderId="0"/>
    <xf numFmtId="0" fontId="9" fillId="0" borderId="0"/>
    <xf numFmtId="0" fontId="9" fillId="0" borderId="0"/>
    <xf numFmtId="0" fontId="9" fillId="0" borderId="0"/>
    <xf numFmtId="0" fontId="18" fillId="49" borderId="17" applyNumberFormat="0" applyFont="0" applyAlignment="0" applyProtection="0"/>
    <xf numFmtId="0" fontId="15" fillId="8" borderId="7" applyNumberFormat="0" applyFont="0" applyAlignment="0" applyProtection="0"/>
    <xf numFmtId="0" fontId="50" fillId="47" borderId="23" applyNumberFormat="0" applyAlignment="0" applyProtection="0"/>
    <xf numFmtId="0" fontId="51" fillId="6" borderId="4"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9" fillId="0" borderId="0" applyFont="0" applyFill="0" applyBorder="0" applyAlignment="0" applyProtection="0"/>
    <xf numFmtId="9" fontId="18" fillId="0" borderId="0" applyFont="0" applyFill="0" applyBorder="0" applyAlignment="0" applyProtection="0"/>
    <xf numFmtId="9" fontId="48"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9" fontId="4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5" fillId="25" borderId="0" applyNumberFormat="0" applyBorder="0" applyAlignment="0" applyProtection="0"/>
    <xf numFmtId="0" fontId="18" fillId="0" borderId="0"/>
    <xf numFmtId="0" fontId="18" fillId="0" borderId="0"/>
    <xf numFmtId="0" fontId="52" fillId="0" borderId="24">
      <alignment horizontal="center"/>
    </xf>
    <xf numFmtId="0" fontId="53" fillId="0" borderId="0" applyNumberFormat="0" applyFill="0" applyBorder="0" applyAlignment="0" applyProtection="0"/>
    <xf numFmtId="0" fontId="53" fillId="0" borderId="0" applyNumberFormat="0" applyFill="0" applyBorder="0" applyAlignment="0" applyProtection="0"/>
    <xf numFmtId="0" fontId="37" fillId="0" borderId="18" applyNumberFormat="0" applyFill="0" applyAlignment="0" applyProtection="0"/>
    <xf numFmtId="0" fontId="38" fillId="0" borderId="19" applyNumberFormat="0" applyFill="0" applyAlignment="0" applyProtection="0"/>
    <xf numFmtId="0" fontId="39" fillId="0" borderId="21" applyNumberFormat="0" applyFill="0" applyAlignment="0" applyProtection="0"/>
    <xf numFmtId="0" fontId="39" fillId="0" borderId="0" applyNumberFormat="0" applyFill="0" applyBorder="0" applyAlignment="0" applyProtection="0"/>
    <xf numFmtId="0" fontId="54" fillId="0" borderId="8" applyNumberFormat="0" applyFill="0" applyAlignment="0" applyProtection="0"/>
    <xf numFmtId="0" fontId="28" fillId="48" borderId="16" applyNumberFormat="0" applyAlignment="0" applyProtection="0"/>
    <xf numFmtId="2" fontId="3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9" fontId="14" fillId="0" borderId="0" applyFont="0" applyFill="0" applyBorder="0" applyAlignment="0" applyProtection="0"/>
    <xf numFmtId="0" fontId="61"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8" fillId="0" borderId="0"/>
    <xf numFmtId="0" fontId="7" fillId="0" borderId="0"/>
    <xf numFmtId="0" fontId="7" fillId="0" borderId="0"/>
    <xf numFmtId="0" fontId="16"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62"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cellStyleXfs>
  <cellXfs count="194">
    <xf numFmtId="0" fontId="0" fillId="0" borderId="0" xfId="0"/>
    <xf numFmtId="0" fontId="9" fillId="0" borderId="0" xfId="0" applyFont="1"/>
    <xf numFmtId="164" fontId="15" fillId="0" borderId="0" xfId="0" applyNumberFormat="1" applyFont="1"/>
    <xf numFmtId="0" fontId="15" fillId="0" borderId="0" xfId="0" applyFont="1"/>
    <xf numFmtId="165" fontId="9" fillId="0" borderId="0" xfId="0" applyNumberFormat="1" applyFont="1" applyBorder="1" applyAlignment="1">
      <alignment horizontal="center"/>
    </xf>
    <xf numFmtId="0" fontId="9" fillId="0" borderId="0" xfId="0" applyFont="1" applyBorder="1"/>
    <xf numFmtId="165" fontId="9" fillId="0" borderId="12" xfId="0" applyNumberFormat="1" applyFont="1" applyBorder="1" applyAlignment="1">
      <alignment horizontal="center"/>
    </xf>
    <xf numFmtId="0" fontId="9" fillId="0" borderId="12" xfId="0" applyFont="1" applyBorder="1"/>
    <xf numFmtId="165" fontId="9" fillId="0" borderId="0" xfId="1" applyNumberFormat="1" applyFont="1" applyBorder="1" applyAlignment="1">
      <alignment horizontal="center"/>
    </xf>
    <xf numFmtId="3" fontId="9" fillId="0" borderId="0" xfId="0" applyNumberFormat="1" applyFont="1" applyAlignment="1">
      <alignment horizontal="center"/>
    </xf>
    <xf numFmtId="9" fontId="9" fillId="0" borderId="0" xfId="0" applyNumberFormat="1" applyFont="1" applyBorder="1" applyAlignment="1">
      <alignment horizontal="center"/>
    </xf>
    <xf numFmtId="0" fontId="9" fillId="0" borderId="13" xfId="0" applyFont="1" applyBorder="1"/>
    <xf numFmtId="0" fontId="17" fillId="0" borderId="13" xfId="2" applyFont="1" applyFill="1" applyBorder="1"/>
    <xf numFmtId="3" fontId="17" fillId="0" borderId="0" xfId="2" applyNumberFormat="1" applyFont="1" applyAlignment="1">
      <alignment horizontal="center"/>
    </xf>
    <xf numFmtId="165" fontId="17" fillId="0" borderId="0" xfId="2" applyNumberFormat="1" applyFont="1" applyFill="1" applyBorder="1" applyAlignment="1">
      <alignment horizontal="center"/>
    </xf>
    <xf numFmtId="165" fontId="17" fillId="0" borderId="0" xfId="0" applyNumberFormat="1" applyFont="1" applyBorder="1" applyAlignment="1">
      <alignment horizontal="center"/>
    </xf>
    <xf numFmtId="0" fontId="9" fillId="0" borderId="0" xfId="0" applyFont="1" applyBorder="1" applyAlignment="1">
      <alignment horizontal="left"/>
    </xf>
    <xf numFmtId="9" fontId="9" fillId="0" borderId="0" xfId="1" applyNumberFormat="1" applyFont="1" applyBorder="1"/>
    <xf numFmtId="3" fontId="17" fillId="0" borderId="0" xfId="2" applyNumberFormat="1" applyFont="1" applyBorder="1" applyAlignment="1">
      <alignment horizontal="center"/>
    </xf>
    <xf numFmtId="165" fontId="9" fillId="0" borderId="13" xfId="1" applyNumberFormat="1" applyFont="1" applyBorder="1" applyAlignment="1">
      <alignment horizontal="center"/>
    </xf>
    <xf numFmtId="165" fontId="17" fillId="0" borderId="13" xfId="2" applyNumberFormat="1" applyFont="1" applyFill="1" applyBorder="1" applyAlignment="1">
      <alignment horizontal="center"/>
    </xf>
    <xf numFmtId="165" fontId="17" fillId="0" borderId="13" xfId="1" applyNumberFormat="1" applyFont="1" applyBorder="1" applyAlignment="1">
      <alignment horizontal="center"/>
    </xf>
    <xf numFmtId="0" fontId="9" fillId="0" borderId="0" xfId="0" applyFont="1" applyAlignment="1">
      <alignment wrapText="1"/>
    </xf>
    <xf numFmtId="0" fontId="9" fillId="0" borderId="0" xfId="0" applyFont="1" applyBorder="1" applyAlignment="1">
      <alignment horizontal="center" vertical="center" wrapText="1"/>
    </xf>
    <xf numFmtId="0" fontId="13" fillId="0" borderId="0" xfId="0" applyFont="1" applyBorder="1" applyAlignment="1">
      <alignment horizontal="center" vertical="center"/>
    </xf>
    <xf numFmtId="0" fontId="9" fillId="0" borderId="0" xfId="0" applyFont="1" applyBorder="1" applyAlignment="1">
      <alignment wrapText="1"/>
    </xf>
    <xf numFmtId="0" fontId="9" fillId="0" borderId="0" xfId="0" applyFont="1" applyBorder="1" applyAlignment="1">
      <alignment horizontal="center" vertical="center"/>
    </xf>
    <xf numFmtId="0" fontId="9" fillId="0" borderId="13" xfId="0" applyFont="1" applyBorder="1" applyAlignment="1">
      <alignment vertical="center"/>
    </xf>
    <xf numFmtId="0" fontId="15" fillId="0" borderId="0" xfId="0" applyFont="1" applyBorder="1" applyAlignment="1">
      <alignment horizontal="center"/>
    </xf>
    <xf numFmtId="10" fontId="17" fillId="0" borderId="0" xfId="1" applyNumberFormat="1" applyFont="1" applyAlignment="1">
      <alignment horizontal="center"/>
    </xf>
    <xf numFmtId="164" fontId="15" fillId="0" borderId="0" xfId="0" applyNumberFormat="1" applyFont="1" applyAlignment="1">
      <alignment horizontal="center"/>
    </xf>
    <xf numFmtId="0" fontId="9" fillId="0" borderId="12" xfId="0" applyFont="1" applyBorder="1" applyAlignment="1">
      <alignment horizontal="center"/>
    </xf>
    <xf numFmtId="165" fontId="9" fillId="0" borderId="12" xfId="0" applyNumberFormat="1" applyFont="1" applyFill="1" applyBorder="1" applyAlignment="1">
      <alignment horizontal="center"/>
    </xf>
    <xf numFmtId="0" fontId="9" fillId="0" borderId="0" xfId="0" applyFont="1" applyBorder="1" applyAlignment="1">
      <alignment horizontal="center"/>
    </xf>
    <xf numFmtId="165" fontId="9" fillId="0" borderId="0" xfId="1" applyNumberFormat="1" applyFont="1" applyFill="1" applyBorder="1" applyAlignment="1">
      <alignment horizontal="center"/>
    </xf>
    <xf numFmtId="10" fontId="9" fillId="0" borderId="0" xfId="1" applyNumberFormat="1" applyFont="1" applyBorder="1" applyAlignment="1">
      <alignment horizontal="center"/>
    </xf>
    <xf numFmtId="165" fontId="9" fillId="0" borderId="0" xfId="1" applyNumberFormat="1" applyFont="1"/>
    <xf numFmtId="0" fontId="9" fillId="0" borderId="0" xfId="0" applyFont="1" applyAlignment="1">
      <alignment horizontal="left" vertical="center"/>
    </xf>
    <xf numFmtId="10" fontId="9" fillId="0" borderId="0" xfId="1" applyNumberFormat="1" applyFont="1"/>
    <xf numFmtId="165" fontId="9" fillId="0" borderId="12" xfId="1" applyNumberFormat="1" applyFont="1" applyBorder="1" applyAlignment="1">
      <alignment horizontal="center"/>
    </xf>
    <xf numFmtId="0" fontId="9" fillId="0" borderId="12" xfId="0" applyFont="1" applyBorder="1" applyAlignment="1">
      <alignment horizontal="left"/>
    </xf>
    <xf numFmtId="10" fontId="9" fillId="0" borderId="0" xfId="0" applyNumberFormat="1" applyFont="1"/>
    <xf numFmtId="0" fontId="9" fillId="0" borderId="0" xfId="0" applyFont="1" applyBorder="1" applyAlignment="1">
      <alignment horizontal="right"/>
    </xf>
    <xf numFmtId="165" fontId="15" fillId="0" borderId="0" xfId="1" applyNumberFormat="1" applyFont="1" applyAlignment="1">
      <alignment horizontal="center"/>
    </xf>
    <xf numFmtId="0" fontId="17" fillId="0" borderId="0" xfId="2" applyFont="1" applyFill="1" applyBorder="1"/>
    <xf numFmtId="10" fontId="15" fillId="0" borderId="0" xfId="0" applyNumberFormat="1" applyFont="1" applyAlignment="1">
      <alignment horizontal="center"/>
    </xf>
    <xf numFmtId="165" fontId="17" fillId="0" borderId="0" xfId="1" applyNumberFormat="1" applyFont="1" applyBorder="1" applyAlignment="1">
      <alignment horizontal="center"/>
    </xf>
    <xf numFmtId="165" fontId="17" fillId="0" borderId="0" xfId="2" applyNumberFormat="1" applyFont="1" applyBorder="1" applyAlignment="1">
      <alignment horizontal="center"/>
    </xf>
    <xf numFmtId="0" fontId="59" fillId="0" borderId="0" xfId="2" applyFont="1" applyAlignment="1">
      <alignment horizontal="center" vertical="center" wrapText="1"/>
    </xf>
    <xf numFmtId="0" fontId="9" fillId="0" borderId="0" xfId="0" applyFont="1" applyAlignment="1">
      <alignment horizontal="center" vertical="center" wrapText="1"/>
    </xf>
    <xf numFmtId="0" fontId="17" fillId="0" borderId="0" xfId="2" applyFont="1" applyAlignment="1">
      <alignment horizontal="center" vertical="center" wrapText="1"/>
    </xf>
    <xf numFmtId="0" fontId="9" fillId="0" borderId="0" xfId="0" applyFont="1" applyAlignment="1">
      <alignment horizontal="center" vertical="center"/>
    </xf>
    <xf numFmtId="0" fontId="9" fillId="0" borderId="0" xfId="0" applyFont="1" applyBorder="1" applyAlignment="1">
      <alignment vertical="center"/>
    </xf>
    <xf numFmtId="0" fontId="13" fillId="0" borderId="0" xfId="0" applyFont="1" applyBorder="1" applyAlignment="1">
      <alignment vertical="center"/>
    </xf>
    <xf numFmtId="0" fontId="20" fillId="0" borderId="0" xfId="0" applyFont="1" applyBorder="1" applyAlignment="1">
      <alignment horizontal="center" vertical="center"/>
    </xf>
    <xf numFmtId="165" fontId="15" fillId="0" borderId="0" xfId="1" applyNumberFormat="1" applyFont="1" applyAlignment="1"/>
    <xf numFmtId="164" fontId="15" fillId="0" borderId="0" xfId="0" applyNumberFormat="1" applyFont="1" applyBorder="1"/>
    <xf numFmtId="9" fontId="9" fillId="0" borderId="0" xfId="1" applyFont="1" applyFill="1" applyBorder="1" applyAlignment="1">
      <alignment horizontal="center"/>
    </xf>
    <xf numFmtId="165" fontId="15" fillId="0" borderId="0" xfId="0" applyNumberFormat="1" applyFont="1" applyAlignment="1"/>
    <xf numFmtId="165" fontId="9" fillId="0" borderId="0" xfId="1" applyNumberFormat="1" applyFont="1" applyAlignment="1">
      <alignment horizontal="center"/>
    </xf>
    <xf numFmtId="0" fontId="17" fillId="0" borderId="0" xfId="2" applyFont="1" applyBorder="1" applyAlignment="1">
      <alignment horizontal="center" vertical="center" wrapText="1"/>
    </xf>
    <xf numFmtId="165" fontId="15" fillId="0" borderId="0" xfId="0" applyNumberFormat="1" applyFont="1"/>
    <xf numFmtId="9" fontId="9" fillId="0" borderId="0" xfId="0" applyNumberFormat="1" applyFont="1"/>
    <xf numFmtId="165" fontId="17" fillId="0" borderId="0" xfId="109" applyNumberFormat="1" applyFont="1" applyBorder="1" applyAlignment="1">
      <alignment horizontal="center"/>
    </xf>
    <xf numFmtId="0" fontId="9" fillId="0" borderId="0" xfId="0" applyFont="1" applyAlignment="1">
      <alignment horizontal="left"/>
    </xf>
    <xf numFmtId="9" fontId="9" fillId="0" borderId="0" xfId="1" applyNumberFormat="1" applyFont="1"/>
    <xf numFmtId="165" fontId="17" fillId="0" borderId="13" xfId="109" applyNumberFormat="1" applyFont="1" applyBorder="1" applyAlignment="1">
      <alignment horizontal="center"/>
    </xf>
    <xf numFmtId="165" fontId="17" fillId="0" borderId="13" xfId="0" applyNumberFormat="1" applyFont="1" applyBorder="1" applyAlignment="1">
      <alignment horizontal="center"/>
    </xf>
    <xf numFmtId="0" fontId="9" fillId="0" borderId="0" xfId="0" applyFont="1" applyAlignment="1"/>
    <xf numFmtId="9" fontId="9" fillId="0" borderId="12" xfId="1" applyFont="1" applyBorder="1" applyAlignment="1">
      <alignment horizontal="center"/>
    </xf>
    <xf numFmtId="9" fontId="9" fillId="0" borderId="12" xfId="0" applyNumberFormat="1" applyFont="1" applyBorder="1" applyAlignment="1">
      <alignment horizontal="left"/>
    </xf>
    <xf numFmtId="9" fontId="9" fillId="0" borderId="0" xfId="1" applyFont="1" applyBorder="1" applyAlignment="1">
      <alignment horizontal="center"/>
    </xf>
    <xf numFmtId="9" fontId="9" fillId="0" borderId="0" xfId="0" applyNumberFormat="1" applyFont="1" applyBorder="1" applyAlignment="1">
      <alignment horizontal="left"/>
    </xf>
    <xf numFmtId="9" fontId="9" fillId="0" borderId="0" xfId="1" applyFont="1" applyAlignment="1">
      <alignment horizontal="center"/>
    </xf>
    <xf numFmtId="168" fontId="9" fillId="0" borderId="0" xfId="1" applyNumberFormat="1" applyFont="1"/>
    <xf numFmtId="169" fontId="9" fillId="0" borderId="0" xfId="0" applyNumberFormat="1" applyFont="1"/>
    <xf numFmtId="9" fontId="9" fillId="0" borderId="0" xfId="0" applyNumberFormat="1" applyFont="1" applyAlignment="1">
      <alignment horizontal="center"/>
    </xf>
    <xf numFmtId="9" fontId="17" fillId="0" borderId="0" xfId="0" applyNumberFormat="1" applyFont="1" applyBorder="1" applyAlignment="1">
      <alignment horizontal="center"/>
    </xf>
    <xf numFmtId="9" fontId="17" fillId="0" borderId="0" xfId="109" applyNumberFormat="1" applyFont="1" applyBorder="1" applyAlignment="1">
      <alignment horizontal="center"/>
    </xf>
    <xf numFmtId="9" fontId="17" fillId="0" borderId="13" xfId="109" applyNumberFormat="1" applyFont="1" applyBorder="1" applyAlignment="1">
      <alignment horizontal="center"/>
    </xf>
    <xf numFmtId="9" fontId="9" fillId="0" borderId="13" xfId="0" applyNumberFormat="1" applyFont="1" applyBorder="1" applyAlignment="1">
      <alignment horizontal="center"/>
    </xf>
    <xf numFmtId="9" fontId="17" fillId="0" borderId="13" xfId="0" applyNumberFormat="1" applyFont="1" applyBorder="1" applyAlignment="1">
      <alignment horizontal="center"/>
    </xf>
    <xf numFmtId="9" fontId="9" fillId="0" borderId="13" xfId="1" applyFont="1" applyBorder="1" applyAlignment="1">
      <alignment horizontal="center"/>
    </xf>
    <xf numFmtId="0" fontId="17" fillId="0" borderId="0" xfId="0" applyFont="1" applyBorder="1" applyAlignment="1">
      <alignment horizontal="center" vertical="center" wrapText="1"/>
    </xf>
    <xf numFmtId="0" fontId="60" fillId="0" borderId="0" xfId="0" applyFont="1"/>
    <xf numFmtId="9" fontId="60" fillId="0" borderId="0" xfId="141" applyFont="1"/>
    <xf numFmtId="165" fontId="60" fillId="0" borderId="12" xfId="141" applyNumberFormat="1" applyFont="1" applyBorder="1" applyAlignment="1">
      <alignment horizontal="center" vertical="center"/>
    </xf>
    <xf numFmtId="165" fontId="20" fillId="0" borderId="12" xfId="141" applyNumberFormat="1" applyFont="1" applyBorder="1" applyAlignment="1">
      <alignment horizontal="center" vertical="center"/>
    </xf>
    <xf numFmtId="0" fontId="60" fillId="0" borderId="12" xfId="0" applyFont="1" applyBorder="1" applyAlignment="1">
      <alignment vertical="center"/>
    </xf>
    <xf numFmtId="165" fontId="60" fillId="0" borderId="0" xfId="141" applyNumberFormat="1" applyFont="1" applyBorder="1" applyAlignment="1">
      <alignment horizontal="center" vertical="center"/>
    </xf>
    <xf numFmtId="165" fontId="20" fillId="0" borderId="0" xfId="141" applyNumberFormat="1" applyFont="1" applyBorder="1" applyAlignment="1">
      <alignment horizontal="center" vertical="center"/>
    </xf>
    <xf numFmtId="0" fontId="60" fillId="0" borderId="0" xfId="0" applyFont="1" applyBorder="1" applyAlignment="1">
      <alignment vertical="center"/>
    </xf>
    <xf numFmtId="0" fontId="60" fillId="0" borderId="0" xfId="0" applyFont="1" applyAlignment="1">
      <alignment horizontal="center"/>
    </xf>
    <xf numFmtId="0" fontId="20" fillId="0" borderId="0" xfId="0" applyFont="1" applyBorder="1" applyAlignment="1">
      <alignment vertical="center"/>
    </xf>
    <xf numFmtId="9" fontId="60" fillId="0" borderId="0" xfId="141" applyFont="1" applyBorder="1" applyAlignment="1">
      <alignment horizontal="center" vertical="center"/>
    </xf>
    <xf numFmtId="9" fontId="20" fillId="0" borderId="0" xfId="141" applyFont="1" applyBorder="1" applyAlignment="1">
      <alignment horizontal="center" vertical="center"/>
    </xf>
    <xf numFmtId="0" fontId="60" fillId="0" borderId="0" xfId="0" applyFont="1" applyBorder="1" applyAlignment="1">
      <alignment horizontal="left" vertical="center"/>
    </xf>
    <xf numFmtId="3" fontId="60" fillId="0" borderId="0" xfId="0" applyNumberFormat="1" applyFont="1" applyBorder="1" applyAlignment="1">
      <alignment horizontal="center" vertical="center"/>
    </xf>
    <xf numFmtId="3" fontId="20" fillId="0" borderId="0" xfId="0" applyNumberFormat="1" applyFont="1" applyBorder="1" applyAlignment="1">
      <alignment horizontal="center" vertical="center"/>
    </xf>
    <xf numFmtId="3" fontId="60" fillId="0" borderId="0" xfId="0" applyNumberFormat="1" applyFont="1" applyBorder="1" applyAlignment="1">
      <alignment horizontal="center" vertical="center" wrapText="1"/>
    </xf>
    <xf numFmtId="0" fontId="20" fillId="0" borderId="13" xfId="0" applyFont="1" applyBorder="1" applyAlignment="1">
      <alignment horizontal="center" vertical="center"/>
    </xf>
    <xf numFmtId="0" fontId="7" fillId="0" borderId="0" xfId="0" applyFont="1"/>
    <xf numFmtId="165" fontId="7" fillId="0" borderId="12" xfId="0" applyNumberFormat="1" applyFont="1" applyBorder="1" applyAlignment="1">
      <alignment horizontal="center"/>
    </xf>
    <xf numFmtId="0" fontId="7" fillId="0" borderId="12" xfId="0" applyFont="1" applyBorder="1"/>
    <xf numFmtId="165" fontId="7" fillId="0" borderId="0" xfId="0" applyNumberFormat="1" applyFont="1" applyBorder="1" applyAlignment="1">
      <alignment horizontal="center"/>
    </xf>
    <xf numFmtId="0" fontId="7" fillId="0" borderId="0" xfId="0" applyFont="1" applyBorder="1"/>
    <xf numFmtId="9" fontId="7" fillId="0" borderId="0" xfId="0" applyNumberFormat="1" applyFont="1" applyBorder="1" applyAlignment="1">
      <alignment horizontal="center"/>
    </xf>
    <xf numFmtId="0" fontId="7" fillId="0" borderId="13" xfId="0" applyFont="1" applyBorder="1"/>
    <xf numFmtId="9" fontId="7" fillId="0" borderId="0" xfId="0" applyNumberFormat="1" applyFont="1"/>
    <xf numFmtId="165" fontId="8" fillId="0" borderId="0" xfId="157" applyNumberFormat="1" applyFont="1" applyBorder="1" applyAlignment="1">
      <alignment horizontal="center"/>
    </xf>
    <xf numFmtId="165" fontId="8" fillId="0" borderId="0" xfId="0" applyNumberFormat="1" applyFont="1" applyBorder="1" applyAlignment="1">
      <alignment horizontal="center"/>
    </xf>
    <xf numFmtId="165" fontId="7" fillId="0" borderId="0" xfId="157" applyNumberFormat="1" applyFont="1" applyAlignment="1">
      <alignment horizontal="center"/>
    </xf>
    <xf numFmtId="0" fontId="7" fillId="0" borderId="0" xfId="0" applyFont="1" applyAlignment="1">
      <alignment horizontal="left"/>
    </xf>
    <xf numFmtId="9" fontId="7" fillId="0" borderId="0" xfId="157" applyNumberFormat="1" applyFont="1"/>
    <xf numFmtId="165" fontId="8" fillId="0" borderId="13" xfId="157" applyNumberFormat="1" applyFont="1" applyBorder="1" applyAlignment="1">
      <alignment horizontal="center"/>
    </xf>
    <xf numFmtId="165" fontId="8" fillId="0" borderId="13" xfId="0" applyNumberFormat="1" applyFont="1" applyBorder="1" applyAlignment="1">
      <alignment horizontal="center"/>
    </xf>
    <xf numFmtId="165" fontId="7" fillId="0" borderId="13" xfId="157" applyNumberFormat="1" applyFont="1" applyBorder="1" applyAlignment="1">
      <alignment horizontal="center"/>
    </xf>
    <xf numFmtId="0" fontId="7" fillId="0" borderId="0" xfId="0" applyFont="1" applyAlignment="1">
      <alignment wrapText="1"/>
    </xf>
    <xf numFmtId="0" fontId="7" fillId="0" borderId="0" xfId="0" applyFont="1" applyAlignment="1"/>
    <xf numFmtId="165" fontId="8" fillId="0" borderId="0" xfId="109" applyNumberFormat="1" applyFont="1" applyBorder="1" applyAlignment="1">
      <alignment horizontal="center"/>
    </xf>
    <xf numFmtId="165" fontId="7" fillId="0" borderId="0" xfId="1" applyNumberFormat="1" applyFont="1" applyAlignment="1">
      <alignment horizontal="center"/>
    </xf>
    <xf numFmtId="9" fontId="7" fillId="0" borderId="0" xfId="1" applyNumberFormat="1" applyFont="1"/>
    <xf numFmtId="165" fontId="8" fillId="0" borderId="13" xfId="109" applyNumberFormat="1" applyFont="1" applyBorder="1" applyAlignment="1">
      <alignment horizontal="center"/>
    </xf>
    <xf numFmtId="165" fontId="8" fillId="0" borderId="13" xfId="1" applyNumberFormat="1" applyFont="1" applyBorder="1" applyAlignment="1">
      <alignment horizontal="center"/>
    </xf>
    <xf numFmtId="165" fontId="7" fillId="0" borderId="13" xfId="1" applyNumberFormat="1" applyFont="1" applyBorder="1" applyAlignment="1">
      <alignment horizontal="center"/>
    </xf>
    <xf numFmtId="165" fontId="0" fillId="0" borderId="0" xfId="141" applyNumberFormat="1" applyFont="1"/>
    <xf numFmtId="0" fontId="18" fillId="0" borderId="0" xfId="3"/>
    <xf numFmtId="165" fontId="6" fillId="0" borderId="0" xfId="1" applyNumberFormat="1" applyFont="1" applyAlignment="1">
      <alignment horizontal="center"/>
    </xf>
    <xf numFmtId="0" fontId="9" fillId="0" borderId="0" xfId="0" applyFont="1" applyBorder="1" applyAlignment="1">
      <alignment horizontal="center" vertical="center"/>
    </xf>
    <xf numFmtId="170" fontId="9" fillId="0" borderId="0" xfId="1" applyNumberFormat="1" applyFont="1" applyFill="1" applyBorder="1" applyAlignment="1">
      <alignment horizontal="center"/>
    </xf>
    <xf numFmtId="0" fontId="9" fillId="0" borderId="0" xfId="0" applyFont="1" applyBorder="1" applyAlignment="1">
      <alignment horizontal="center" vertical="center"/>
    </xf>
    <xf numFmtId="0" fontId="17" fillId="0" borderId="0" xfId="2" applyFont="1" applyFill="1" applyBorder="1" applyAlignment="1">
      <alignment horizontal="center" vertical="center" wrapText="1"/>
    </xf>
    <xf numFmtId="9" fontId="9" fillId="0" borderId="0" xfId="1" applyNumberFormat="1" applyFont="1" applyBorder="1" applyAlignment="1">
      <alignment horizontal="center"/>
    </xf>
    <xf numFmtId="9" fontId="9" fillId="0" borderId="12" xfId="0" applyNumberFormat="1" applyFont="1" applyBorder="1" applyAlignment="1">
      <alignment horizontal="center"/>
    </xf>
    <xf numFmtId="9" fontId="9" fillId="0" borderId="25" xfId="1" applyNumberFormat="1" applyFont="1" applyBorder="1" applyAlignment="1">
      <alignment horizontal="center"/>
    </xf>
    <xf numFmtId="0" fontId="15" fillId="0" borderId="0" xfId="0" applyFont="1" applyBorder="1" applyAlignment="1">
      <alignment horizontal="left" vertical="center" wrapText="1"/>
    </xf>
    <xf numFmtId="0" fontId="4" fillId="0" borderId="0" xfId="0" applyFont="1"/>
    <xf numFmtId="3" fontId="17" fillId="0" borderId="25" xfId="2" applyNumberFormat="1" applyFont="1" applyBorder="1" applyAlignment="1">
      <alignment horizontal="center"/>
    </xf>
    <xf numFmtId="3" fontId="9" fillId="0" borderId="0" xfId="0" applyNumberFormat="1" applyFont="1" applyBorder="1" applyAlignment="1">
      <alignment horizontal="center"/>
    </xf>
    <xf numFmtId="0" fontId="18" fillId="0" borderId="0" xfId="150"/>
    <xf numFmtId="0" fontId="16" fillId="0" borderId="0" xfId="2"/>
    <xf numFmtId="0" fontId="16" fillId="0" borderId="0" xfId="2" applyAlignment="1">
      <alignment wrapText="1"/>
    </xf>
    <xf numFmtId="0" fontId="13" fillId="0" borderId="0" xfId="0" applyFont="1"/>
    <xf numFmtId="165" fontId="7" fillId="0" borderId="0" xfId="1" applyNumberFormat="1" applyFont="1"/>
    <xf numFmtId="0" fontId="9" fillId="0" borderId="0" xfId="0" applyFont="1" applyBorder="1" applyAlignment="1">
      <alignment horizontal="center" vertical="center"/>
    </xf>
    <xf numFmtId="0" fontId="59" fillId="0" borderId="0" xfId="2" applyFont="1" applyBorder="1" applyAlignment="1">
      <alignment horizontal="center" vertical="center" wrapText="1"/>
    </xf>
    <xf numFmtId="0" fontId="60" fillId="0" borderId="0" xfId="0" applyFont="1" applyBorder="1" applyAlignment="1">
      <alignment horizontal="center" vertical="center"/>
    </xf>
    <xf numFmtId="0" fontId="60" fillId="0" borderId="0" xfId="0" applyFont="1" applyBorder="1" applyAlignment="1">
      <alignment horizontal="center" vertical="center" wrapText="1"/>
    </xf>
    <xf numFmtId="0" fontId="60" fillId="0" borderId="0" xfId="0" applyFont="1" applyBorder="1"/>
    <xf numFmtId="0" fontId="7" fillId="0" borderId="0" xfId="0" applyFont="1" applyBorder="1" applyAlignment="1">
      <alignment wrapText="1"/>
    </xf>
    <xf numFmtId="0" fontId="7" fillId="0" borderId="0" xfId="0" applyFont="1" applyBorder="1" applyAlignment="1">
      <alignment horizontal="center" vertical="center"/>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0" borderId="9" xfId="0" applyFont="1" applyBorder="1" applyAlignment="1">
      <alignment horizontal="left" vertical="center" wrapText="1"/>
    </xf>
    <xf numFmtId="0" fontId="20" fillId="0" borderId="14" xfId="0" applyFont="1" applyBorder="1" applyAlignment="1">
      <alignment horizontal="center" vertical="center"/>
    </xf>
    <xf numFmtId="0" fontId="19" fillId="0" borderId="13" xfId="2" applyFont="1" applyFill="1" applyBorder="1" applyAlignment="1">
      <alignment horizontal="center" vertical="center" wrapText="1"/>
    </xf>
    <xf numFmtId="0" fontId="19" fillId="0" borderId="25" xfId="2"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17" fillId="0" borderId="13" xfId="2" applyFont="1" applyFill="1" applyBorder="1" applyAlignment="1">
      <alignment horizontal="center" vertical="center" wrapText="1"/>
    </xf>
    <xf numFmtId="0" fontId="19" fillId="0" borderId="0" xfId="3" applyFont="1" applyBorder="1" applyAlignment="1">
      <alignment horizontal="center" vertical="center" wrapText="1"/>
    </xf>
    <xf numFmtId="0" fontId="5" fillId="0" borderId="13" xfId="2" applyFont="1" applyFill="1" applyBorder="1" applyAlignment="1">
      <alignment horizontal="center" vertical="center" wrapText="1"/>
    </xf>
    <xf numFmtId="0" fontId="17" fillId="0" borderId="25" xfId="2" applyFont="1" applyFill="1" applyBorder="1" applyAlignment="1">
      <alignment horizontal="center" vertical="center" wrapText="1"/>
    </xf>
    <xf numFmtId="0" fontId="18" fillId="0" borderId="11" xfId="0" applyFont="1" applyBorder="1" applyAlignment="1">
      <alignment horizontal="left" vertical="center" wrapText="1"/>
    </xf>
    <xf numFmtId="0" fontId="18" fillId="0" borderId="10" xfId="0" applyFont="1" applyBorder="1" applyAlignment="1">
      <alignment horizontal="left" vertical="center" wrapText="1"/>
    </xf>
    <xf numFmtId="0" fontId="18" fillId="0" borderId="9" xfId="0" applyFont="1" applyBorder="1" applyAlignment="1">
      <alignment horizontal="left" vertical="center" wrapText="1"/>
    </xf>
    <xf numFmtId="0" fontId="19" fillId="0" borderId="0" xfId="2" applyFont="1" applyFill="1" applyBorder="1" applyAlignment="1">
      <alignment horizontal="center" vertical="center" wrapText="1"/>
    </xf>
    <xf numFmtId="0" fontId="3" fillId="0" borderId="31" xfId="0" applyFont="1" applyBorder="1" applyAlignment="1">
      <alignment horizontal="left" vertical="center" wrapText="1"/>
    </xf>
    <xf numFmtId="0" fontId="9" fillId="0" borderId="30" xfId="0" applyFont="1" applyBorder="1" applyAlignment="1">
      <alignment horizontal="left" vertical="center" wrapText="1"/>
    </xf>
    <xf numFmtId="0" fontId="9" fillId="0" borderId="29" xfId="0" applyFont="1" applyBorder="1" applyAlignment="1">
      <alignment horizontal="left" vertical="center" wrapText="1"/>
    </xf>
    <xf numFmtId="0" fontId="9" fillId="0" borderId="28" xfId="0" applyFont="1" applyBorder="1" applyAlignment="1">
      <alignment horizontal="left" vertical="center" wrapText="1"/>
    </xf>
    <xf numFmtId="0" fontId="9" fillId="0" borderId="27" xfId="0" applyFont="1" applyBorder="1" applyAlignment="1">
      <alignment horizontal="left" vertical="center" wrapText="1"/>
    </xf>
    <xf numFmtId="0" fontId="9" fillId="0" borderId="26" xfId="0" applyFont="1" applyBorder="1" applyAlignment="1">
      <alignment horizontal="left" vertical="center" wrapText="1"/>
    </xf>
    <xf numFmtId="0" fontId="58" fillId="0" borderId="31" xfId="0" applyFont="1" applyBorder="1" applyAlignment="1">
      <alignment horizontal="left" vertical="center" wrapText="1"/>
    </xf>
    <xf numFmtId="0" fontId="58" fillId="0" borderId="30" xfId="0" applyFont="1" applyBorder="1" applyAlignment="1">
      <alignment horizontal="left" vertical="center" wrapText="1"/>
    </xf>
    <xf numFmtId="0" fontId="58" fillId="0" borderId="29" xfId="0" applyFont="1" applyBorder="1" applyAlignment="1">
      <alignment horizontal="left" vertical="center" wrapText="1"/>
    </xf>
    <xf numFmtId="0" fontId="58" fillId="0" borderId="32" xfId="0" applyFont="1" applyBorder="1" applyAlignment="1">
      <alignment horizontal="left" vertical="center" wrapText="1"/>
    </xf>
    <xf numFmtId="0" fontId="58" fillId="0" borderId="0" xfId="0" applyFont="1" applyBorder="1" applyAlignment="1">
      <alignment horizontal="left" vertical="center" wrapText="1"/>
    </xf>
    <xf numFmtId="0" fontId="58" fillId="0" borderId="33" xfId="0" applyFont="1" applyBorder="1" applyAlignment="1">
      <alignment horizontal="left" vertical="center" wrapText="1"/>
    </xf>
    <xf numFmtId="0" fontId="58" fillId="0" borderId="28" xfId="0" applyFont="1" applyBorder="1" applyAlignment="1">
      <alignment horizontal="left" vertical="center" wrapText="1"/>
    </xf>
    <xf numFmtId="0" fontId="58" fillId="0" borderId="27" xfId="0" applyFont="1" applyBorder="1" applyAlignment="1">
      <alignment horizontal="left" vertical="center" wrapText="1"/>
    </xf>
    <xf numFmtId="0" fontId="58" fillId="0" borderId="26" xfId="0" applyFont="1" applyBorder="1" applyAlignment="1">
      <alignment horizontal="left" vertical="center" wrapText="1"/>
    </xf>
    <xf numFmtId="0" fontId="9" fillId="0" borderId="0" xfId="0" applyFont="1" applyAlignment="1">
      <alignment horizontal="center"/>
    </xf>
    <xf numFmtId="0" fontId="1" fillId="0" borderId="13" xfId="0" applyFont="1" applyBorder="1" applyAlignment="1">
      <alignment horizontal="center" vertical="center"/>
    </xf>
    <xf numFmtId="0" fontId="15" fillId="0" borderId="0" xfId="0" applyFont="1" applyAlignment="1">
      <alignment horizontal="center"/>
    </xf>
    <xf numFmtId="0" fontId="9" fillId="0" borderId="0" xfId="0" applyFont="1" applyAlignment="1">
      <alignment horizontal="center" vertical="center"/>
    </xf>
    <xf numFmtId="0" fontId="9" fillId="0" borderId="0" xfId="0" applyFont="1" applyBorder="1" applyAlignment="1">
      <alignment horizontal="center" vertical="center"/>
    </xf>
    <xf numFmtId="0" fontId="15" fillId="0" borderId="31" xfId="0" applyFont="1" applyBorder="1" applyAlignment="1">
      <alignment horizontal="left" vertical="center" wrapText="1"/>
    </xf>
    <xf numFmtId="0" fontId="15" fillId="0" borderId="30" xfId="0" applyFont="1" applyBorder="1" applyAlignment="1">
      <alignment horizontal="left" vertical="center" wrapText="1"/>
    </xf>
    <xf numFmtId="0" fontId="15" fillId="0" borderId="29" xfId="0" applyFont="1" applyBorder="1" applyAlignment="1">
      <alignment horizontal="left" vertical="center" wrapText="1"/>
    </xf>
    <xf numFmtId="0" fontId="15" fillId="0" borderId="28" xfId="0" applyFont="1" applyBorder="1" applyAlignment="1">
      <alignment horizontal="left" vertical="center" wrapText="1"/>
    </xf>
    <xf numFmtId="0" fontId="15" fillId="0" borderId="27" xfId="0" applyFont="1" applyBorder="1" applyAlignment="1">
      <alignment horizontal="left" vertical="center" wrapText="1"/>
    </xf>
    <xf numFmtId="0" fontId="15" fillId="0" borderId="26" xfId="0" applyFont="1" applyBorder="1" applyAlignment="1">
      <alignment horizontal="left" vertical="center" wrapText="1"/>
    </xf>
    <xf numFmtId="0" fontId="13" fillId="0" borderId="0" xfId="0" applyFont="1" applyBorder="1" applyAlignment="1">
      <alignment horizontal="center" vertical="center"/>
    </xf>
  </cellXfs>
  <cellStyles count="194">
    <cellStyle name="20% - Accent1" xfId="4"/>
    <cellStyle name="20% - Accent1 2" xfId="5"/>
    <cellStyle name="20% - Accent2" xfId="6"/>
    <cellStyle name="20% - Accent2 2" xfId="7"/>
    <cellStyle name="20% - Accent3" xfId="8"/>
    <cellStyle name="20% - Accent3 2" xfId="9"/>
    <cellStyle name="20% - Accent4" xfId="10"/>
    <cellStyle name="20% - Accent4 2" xfId="11"/>
    <cellStyle name="20% - Accent5" xfId="12"/>
    <cellStyle name="20% - Accent5 2" xfId="13"/>
    <cellStyle name="20% - Accent6" xfId="14"/>
    <cellStyle name="20% - Accent6 2" xfId="15"/>
    <cellStyle name="40% - Accent1" xfId="16"/>
    <cellStyle name="40% - Accent1 2" xfId="17"/>
    <cellStyle name="40% - Accent2" xfId="18"/>
    <cellStyle name="40% - Accent2 2" xfId="19"/>
    <cellStyle name="40% - Accent3" xfId="20"/>
    <cellStyle name="40% - Accent3 2" xfId="21"/>
    <cellStyle name="40% - Accent4" xfId="22"/>
    <cellStyle name="40% - Accent4 2" xfId="23"/>
    <cellStyle name="40% - Accent5" xfId="24"/>
    <cellStyle name="40% - Accent5 2" xfId="25"/>
    <cellStyle name="40% - Accent6" xfId="26"/>
    <cellStyle name="40% - Accent6 2" xfId="27"/>
    <cellStyle name="60% - Accent1" xfId="28"/>
    <cellStyle name="60% - Accent1 2" xfId="29"/>
    <cellStyle name="60% - Accent2" xfId="30"/>
    <cellStyle name="60% - Accent2 2" xfId="31"/>
    <cellStyle name="60% - Accent3" xfId="32"/>
    <cellStyle name="60% - Accent3 2" xfId="33"/>
    <cellStyle name="60% - Accent4" xfId="34"/>
    <cellStyle name="60% - Accent4 2" xfId="35"/>
    <cellStyle name="60% - Accent5" xfId="36"/>
    <cellStyle name="60% - Accent5 2" xfId="37"/>
    <cellStyle name="60% - Accent6" xfId="38"/>
    <cellStyle name="60% - Accent6 2" xfId="39"/>
    <cellStyle name="Accent1 2" xfId="40"/>
    <cellStyle name="Accent2 2" xfId="41"/>
    <cellStyle name="Accent3 2" xfId="42"/>
    <cellStyle name="Accent4 2" xfId="43"/>
    <cellStyle name="Accent5 2" xfId="44"/>
    <cellStyle name="Accent6 2" xfId="45"/>
    <cellStyle name="Bad" xfId="46"/>
    <cellStyle name="Bad 2" xfId="47"/>
    <cellStyle name="Calculation" xfId="48"/>
    <cellStyle name="Calculation 2" xfId="49"/>
    <cellStyle name="Check Cell" xfId="50"/>
    <cellStyle name="Check Cell 2" xfId="51"/>
    <cellStyle name="Commentaire" xfId="52"/>
    <cellStyle name="Date" xfId="53"/>
    <cellStyle name="En-tête 1" xfId="54"/>
    <cellStyle name="En-tête 2" xfId="55"/>
    <cellStyle name="Explanatory Text" xfId="56"/>
    <cellStyle name="Explanatory Text 2" xfId="57"/>
    <cellStyle name="Financier0" xfId="58"/>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Good" xfId="59"/>
    <cellStyle name="Good 2" xfId="60"/>
    <cellStyle name="Heading 1" xfId="61"/>
    <cellStyle name="Heading 1 2" xfId="62"/>
    <cellStyle name="Heading 2" xfId="63"/>
    <cellStyle name="Heading 2 2" xfId="64"/>
    <cellStyle name="Heading 3" xfId="65"/>
    <cellStyle name="Heading 3 2" xfId="66"/>
    <cellStyle name="Heading 4" xfId="67"/>
    <cellStyle name="Heading 4 2" xfId="68"/>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Input" xfId="69"/>
    <cellStyle name="Input 2" xfId="70"/>
    <cellStyle name="Lien hypertexte 2" xfId="71"/>
    <cellStyle name="Lien hypertexte 3" xfId="142"/>
    <cellStyle name="Linked Cell" xfId="72"/>
    <cellStyle name="Linked Cell 2" xfId="73"/>
    <cellStyle name="Milliers 2" xfId="74"/>
    <cellStyle name="Milliers 3" xfId="75"/>
    <cellStyle name="Monétaire0" xfId="76"/>
    <cellStyle name="Motif" xfId="77"/>
    <cellStyle name="Neutral" xfId="78"/>
    <cellStyle name="Neutral 2" xfId="79"/>
    <cellStyle name="Normal" xfId="0" builtinId="0"/>
    <cellStyle name="Normal 10" xfId="80"/>
    <cellStyle name="Normal 10 2" xfId="143"/>
    <cellStyle name="Normal 10 2 2" xfId="144"/>
    <cellStyle name="Normal 11" xfId="81"/>
    <cellStyle name="Normal 11 2" xfId="145"/>
    <cellStyle name="Normal 11 2 2" xfId="146"/>
    <cellStyle name="Normal 11 3" xfId="147"/>
    <cellStyle name="Normal 12" xfId="82"/>
    <cellStyle name="Normal 12 2" xfId="148"/>
    <cellStyle name="Normal 13" xfId="83"/>
    <cellStyle name="Normal 13 2" xfId="149"/>
    <cellStyle name="Normal 14" xfId="2"/>
    <cellStyle name="Normal 15" xfId="84"/>
    <cellStyle name="Normal 16" xfId="85"/>
    <cellStyle name="Normal 17" xfId="150"/>
    <cellStyle name="Normal 2" xfId="86"/>
    <cellStyle name="Normal 2 2" xfId="3"/>
    <cellStyle name="Normal 2 2 2" xfId="87"/>
    <cellStyle name="Normal 2 3" xfId="88"/>
    <cellStyle name="Normal 2 4" xfId="89"/>
    <cellStyle name="Normal 2 4 2" xfId="151"/>
    <cellStyle name="Normal 2 4 3" xfId="152"/>
    <cellStyle name="Normal 2 5" xfId="153"/>
    <cellStyle name="Normal 2_AccumulationEquation" xfId="90"/>
    <cellStyle name="Normal 3" xfId="91"/>
    <cellStyle name="Normal 3 2" xfId="92"/>
    <cellStyle name="Normal 3 2 2" xfId="93"/>
    <cellStyle name="Normal 4" xfId="94"/>
    <cellStyle name="Normal 4 2" xfId="95"/>
    <cellStyle name="Normal 5" xfId="96"/>
    <cellStyle name="Normal 6" xfId="97"/>
    <cellStyle name="Normal 7" xfId="98"/>
    <cellStyle name="Normal 8" xfId="99"/>
    <cellStyle name="Normal 9" xfId="100"/>
    <cellStyle name="Note" xfId="101"/>
    <cellStyle name="Note 2" xfId="102"/>
    <cellStyle name="Output" xfId="103"/>
    <cellStyle name="Output 2" xfId="104"/>
    <cellStyle name="Percent" xfId="1" builtinId="5"/>
    <cellStyle name="Percent 2" xfId="105"/>
    <cellStyle name="Percent 2 2" xfId="106"/>
    <cellStyle name="Percent 2 3" xfId="154"/>
    <cellStyle name="Pourcentage 10" xfId="107"/>
    <cellStyle name="Pourcentage 10 2" xfId="155"/>
    <cellStyle name="Pourcentage 10 2 2" xfId="156"/>
    <cellStyle name="Pourcentage 11" xfId="108"/>
    <cellStyle name="Pourcentage 12" xfId="109"/>
    <cellStyle name="Pourcentage 12 2" xfId="157"/>
    <cellStyle name="Pourcentage 13" xfId="110"/>
    <cellStyle name="Pourcentage 13 2" xfId="141"/>
    <cellStyle name="Pourcentage 14" xfId="111"/>
    <cellStyle name="Pourcentage 15" xfId="158"/>
    <cellStyle name="Pourcentage 2" xfId="112"/>
    <cellStyle name="Pourcentage 2 2" xfId="113"/>
    <cellStyle name="Pourcentage 2 3" xfId="114"/>
    <cellStyle name="Pourcentage 2 4" xfId="115"/>
    <cellStyle name="Pourcentage 3" xfId="116"/>
    <cellStyle name="Pourcentage 3 2" xfId="117"/>
    <cellStyle name="Pourcentage 4" xfId="118"/>
    <cellStyle name="Pourcentage 5" xfId="119"/>
    <cellStyle name="Pourcentage 5 2" xfId="120"/>
    <cellStyle name="Pourcentage 6" xfId="121"/>
    <cellStyle name="Pourcentage 6 2" xfId="122"/>
    <cellStyle name="Pourcentage 6 2 2" xfId="159"/>
    <cellStyle name="Pourcentage 7" xfId="123"/>
    <cellStyle name="Pourcentage 8" xfId="124"/>
    <cellStyle name="Pourcentage 9" xfId="125"/>
    <cellStyle name="Pourcentage 9 2" xfId="160"/>
    <cellStyle name="Pourcentage 9 2 2" xfId="161"/>
    <cellStyle name="Satisfaisant" xfId="126"/>
    <cellStyle name="Standard 11" xfId="127"/>
    <cellStyle name="Standard_2 + 3" xfId="128"/>
    <cellStyle name="style_col_headings" xfId="129"/>
    <cellStyle name="Title" xfId="130"/>
    <cellStyle name="Titre" xfId="131"/>
    <cellStyle name="Titre 1" xfId="132"/>
    <cellStyle name="Titre 2" xfId="133"/>
    <cellStyle name="Titre 3" xfId="134"/>
    <cellStyle name="Titre 4" xfId="135"/>
    <cellStyle name="Total 2" xfId="136"/>
    <cellStyle name="Vérification" xfId="137"/>
    <cellStyle name="Virgule fixe" xfId="138"/>
    <cellStyle name="Warning Text" xfId="139"/>
    <cellStyle name="Warning Text 2" xfId="14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chartsheet" Target="chartsheets/sheet1.xml"/><Relationship Id="rId25" Type="http://schemas.openxmlformats.org/officeDocument/2006/relationships/chartsheet" Target="chartsheets/sheet2.xml"/><Relationship Id="rId26" Type="http://schemas.openxmlformats.org/officeDocument/2006/relationships/chartsheet" Target="chartsheets/sheet3.xml"/><Relationship Id="rId27" Type="http://schemas.openxmlformats.org/officeDocument/2006/relationships/chartsheet" Target="chartsheets/sheet4.xml"/><Relationship Id="rId28" Type="http://schemas.openxmlformats.org/officeDocument/2006/relationships/chartsheet" Target="chartsheets/sheet5.xml"/><Relationship Id="rId29" Type="http://schemas.openxmlformats.org/officeDocument/2006/relationships/worksheet" Target="worksheets/sheet2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25.xml"/><Relationship Id="rId31" Type="http://schemas.openxmlformats.org/officeDocument/2006/relationships/worksheet" Target="worksheets/sheet26.xml"/><Relationship Id="rId32" Type="http://schemas.openxmlformats.org/officeDocument/2006/relationships/worksheet" Target="worksheets/sheet27.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28.xml"/><Relationship Id="rId34" Type="http://schemas.openxmlformats.org/officeDocument/2006/relationships/worksheet" Target="worksheets/sheet29.xml"/><Relationship Id="rId35" Type="http://schemas.openxmlformats.org/officeDocument/2006/relationships/worksheet" Target="worksheets/sheet30.xml"/><Relationship Id="rId36" Type="http://schemas.openxmlformats.org/officeDocument/2006/relationships/worksheet" Target="worksheets/sheet3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2.xml"/><Relationship Id="rId38" Type="http://schemas.openxmlformats.org/officeDocument/2006/relationships/worksheet" Target="worksheets/sheet33.xml"/><Relationship Id="rId39" Type="http://schemas.openxmlformats.org/officeDocument/2006/relationships/worksheet" Target="worksheets/sheet34.xml"/><Relationship Id="rId40" Type="http://schemas.openxmlformats.org/officeDocument/2006/relationships/theme" Target="theme/theme1.xml"/><Relationship Id="rId41" Type="http://schemas.openxmlformats.org/officeDocument/2006/relationships/styles" Target="styles.xml"/><Relationship Id="rId42" Type="http://schemas.openxmlformats.org/officeDocument/2006/relationships/sharedStrings" Target="sharedStrings.xml"/><Relationship Id="rId43"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latin typeface="Arial"/>
                <a:cs typeface="Arial"/>
              </a:rPr>
              <a:t>Figure J.1: Marginal tax rate on capital</a:t>
            </a:r>
          </a:p>
          <a:p>
            <a:pPr>
              <a:defRPr/>
            </a:pPr>
            <a:r>
              <a:rPr lang="fr-FR" b="0">
                <a:latin typeface="Arial"/>
                <a:cs typeface="Arial"/>
              </a:rPr>
              <a:t>(capital income + wealth tax)</a:t>
            </a:r>
          </a:p>
        </c:rich>
      </c:tx>
      <c:layout>
        <c:manualLayout>
          <c:xMode val="edge"/>
          <c:yMode val="edge"/>
          <c:x val="0.301008457276174"/>
          <c:y val="0.006544696618805"/>
        </c:manualLayout>
      </c:layout>
      <c:overlay val="0"/>
    </c:title>
    <c:autoTitleDeleted val="0"/>
    <c:plotArea>
      <c:layout/>
      <c:lineChart>
        <c:grouping val="standard"/>
        <c:varyColors val="0"/>
        <c:ser>
          <c:idx val="0"/>
          <c:order val="0"/>
          <c:marker>
            <c:symbol val="none"/>
          </c:marker>
          <c:cat>
            <c:strRef>
              <c:f>T.J7b!$A$6:$A$21</c:f>
              <c:strCache>
                <c:ptCount val="16"/>
                <c:pt idx="0">
                  <c:v>P0-10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P99.9-P99.95</c:v>
                </c:pt>
                <c:pt idx="14">
                  <c:v>P99.95-P99.99</c:v>
                </c:pt>
                <c:pt idx="15">
                  <c:v>P99.99-P100</c:v>
                </c:pt>
              </c:strCache>
            </c:strRef>
          </c:cat>
          <c:val>
            <c:numRef>
              <c:f>T.J7b!$E$6:$E$21</c:f>
              <c:numCache>
                <c:formatCode>0%</c:formatCode>
                <c:ptCount val="16"/>
                <c:pt idx="0">
                  <c:v>0.300000011920929</c:v>
                </c:pt>
                <c:pt idx="1">
                  <c:v>0.300000011920929</c:v>
                </c:pt>
                <c:pt idx="2">
                  <c:v>0.300000011920929</c:v>
                </c:pt>
                <c:pt idx="3">
                  <c:v>0.300000011920929</c:v>
                </c:pt>
                <c:pt idx="4">
                  <c:v>0.300000011920929</c:v>
                </c:pt>
                <c:pt idx="5">
                  <c:v>0.300000011920929</c:v>
                </c:pt>
                <c:pt idx="6">
                  <c:v>0.301000010967255</c:v>
                </c:pt>
                <c:pt idx="7">
                  <c:v>0.335000002384186</c:v>
                </c:pt>
                <c:pt idx="8">
                  <c:v>0.402999997138977</c:v>
                </c:pt>
                <c:pt idx="9">
                  <c:v>0.480000001192093</c:v>
                </c:pt>
                <c:pt idx="10">
                  <c:v>0.517499983310699</c:v>
                </c:pt>
                <c:pt idx="11">
                  <c:v>0.536000001430512</c:v>
                </c:pt>
                <c:pt idx="12">
                  <c:v>0.537500008940697</c:v>
                </c:pt>
                <c:pt idx="13">
                  <c:v>0.548000013828278</c:v>
                </c:pt>
                <c:pt idx="14">
                  <c:v>0.557500004768372</c:v>
                </c:pt>
                <c:pt idx="15">
                  <c:v>0.564999997615814</c:v>
                </c:pt>
              </c:numCache>
            </c:numRef>
          </c:val>
          <c:smooth val="0"/>
        </c:ser>
        <c:ser>
          <c:idx val="1"/>
          <c:order val="1"/>
          <c:marker>
            <c:symbol val="none"/>
          </c:marker>
          <c:cat>
            <c:strRef>
              <c:f>T.J7b!$A$6:$A$21</c:f>
              <c:strCache>
                <c:ptCount val="16"/>
                <c:pt idx="0">
                  <c:v>P0-10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P99.9-P99.95</c:v>
                </c:pt>
                <c:pt idx="14">
                  <c:v>P99.95-P99.99</c:v>
                </c:pt>
                <c:pt idx="15">
                  <c:v>P99.99-P100</c:v>
                </c:pt>
              </c:strCache>
            </c:strRef>
          </c:cat>
          <c:val>
            <c:numRef>
              <c:f>T.J7b!$G$6:$G$21</c:f>
              <c:numCache>
                <c:formatCode>0%</c:formatCode>
                <c:ptCount val="16"/>
                <c:pt idx="0">
                  <c:v>0.281000000238419</c:v>
                </c:pt>
                <c:pt idx="1">
                  <c:v>0.280000001192093</c:v>
                </c:pt>
                <c:pt idx="2">
                  <c:v>0.281000000238419</c:v>
                </c:pt>
                <c:pt idx="3">
                  <c:v>0.288999998569489</c:v>
                </c:pt>
                <c:pt idx="4">
                  <c:v>0.332000011205673</c:v>
                </c:pt>
                <c:pt idx="5">
                  <c:v>0.331000009179115</c:v>
                </c:pt>
                <c:pt idx="6">
                  <c:v>0.357000005245209</c:v>
                </c:pt>
                <c:pt idx="7">
                  <c:v>0.384999996423721</c:v>
                </c:pt>
                <c:pt idx="8">
                  <c:v>0.417999997735023</c:v>
                </c:pt>
                <c:pt idx="9">
                  <c:v>0.443999993801117</c:v>
                </c:pt>
                <c:pt idx="10">
                  <c:v>0.46000000089407</c:v>
                </c:pt>
                <c:pt idx="11">
                  <c:v>0.469999998807907</c:v>
                </c:pt>
                <c:pt idx="12">
                  <c:v>0.469999998807907</c:v>
                </c:pt>
                <c:pt idx="13">
                  <c:v>0.471999996900558</c:v>
                </c:pt>
                <c:pt idx="14">
                  <c:v>0.469999998807907</c:v>
                </c:pt>
                <c:pt idx="15">
                  <c:v>0.477026014412203</c:v>
                </c:pt>
              </c:numCache>
            </c:numRef>
          </c:val>
          <c:smooth val="0"/>
        </c:ser>
        <c:ser>
          <c:idx val="2"/>
          <c:order val="2"/>
          <c:marker>
            <c:symbol val="none"/>
          </c:marker>
          <c:cat>
            <c:strRef>
              <c:f>T.J7b!$A$6:$A$21</c:f>
              <c:strCache>
                <c:ptCount val="16"/>
                <c:pt idx="0">
                  <c:v>P0-10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P99.9-P99.95</c:v>
                </c:pt>
                <c:pt idx="14">
                  <c:v>P99.95-P99.99</c:v>
                </c:pt>
                <c:pt idx="15">
                  <c:v>P99.99-P100</c:v>
                </c:pt>
              </c:strCache>
            </c:strRef>
          </c:cat>
          <c:val>
            <c:numRef>
              <c:f>T.J7b!$J$6:$J$21</c:f>
              <c:numCache>
                <c:formatCode>0%</c:formatCode>
                <c:ptCount val="16"/>
                <c:pt idx="0">
                  <c:v>0.34209999859333</c:v>
                </c:pt>
                <c:pt idx="1">
                  <c:v>0.300500002205372</c:v>
                </c:pt>
                <c:pt idx="2">
                  <c:v>0.345800001621246</c:v>
                </c:pt>
                <c:pt idx="3">
                  <c:v>0.355199990868568</c:v>
                </c:pt>
                <c:pt idx="4">
                  <c:v>0.36539999961853</c:v>
                </c:pt>
                <c:pt idx="5">
                  <c:v>0.376799998879433</c:v>
                </c:pt>
                <c:pt idx="6">
                  <c:v>0.386999995708465</c:v>
                </c:pt>
                <c:pt idx="7">
                  <c:v>0.395899997353554</c:v>
                </c:pt>
                <c:pt idx="8">
                  <c:v>0.401499999761581</c:v>
                </c:pt>
                <c:pt idx="9">
                  <c:v>0.406199998855591</c:v>
                </c:pt>
                <c:pt idx="10">
                  <c:v>0.435249997377396</c:v>
                </c:pt>
                <c:pt idx="11">
                  <c:v>0.478399999141693</c:v>
                </c:pt>
                <c:pt idx="12">
                  <c:v>0.485750002861023</c:v>
                </c:pt>
                <c:pt idx="13">
                  <c:v>0.487200005054474</c:v>
                </c:pt>
                <c:pt idx="14">
                  <c:v>0.475250003933907</c:v>
                </c:pt>
                <c:pt idx="15">
                  <c:v>0.48001953445739</c:v>
                </c:pt>
              </c:numCache>
            </c:numRef>
          </c:val>
          <c:smooth val="0"/>
        </c:ser>
        <c:dLbls>
          <c:showLegendKey val="0"/>
          <c:showVal val="0"/>
          <c:showCatName val="0"/>
          <c:showSerName val="0"/>
          <c:showPercent val="0"/>
          <c:showBubbleSize val="0"/>
        </c:dLbls>
        <c:marker val="1"/>
        <c:smooth val="0"/>
        <c:axId val="-2126852792"/>
        <c:axId val="-2126849752"/>
      </c:lineChart>
      <c:catAx>
        <c:axId val="-2126852792"/>
        <c:scaling>
          <c:orientation val="minMax"/>
        </c:scaling>
        <c:delete val="0"/>
        <c:axPos val="b"/>
        <c:majorTickMark val="out"/>
        <c:minorTickMark val="none"/>
        <c:tickLblPos val="nextTo"/>
        <c:txPr>
          <a:bodyPr rot="-5400000" vert="horz"/>
          <a:lstStyle/>
          <a:p>
            <a:pPr>
              <a:defRPr sz="1400">
                <a:latin typeface="Arial"/>
                <a:cs typeface="Arial"/>
              </a:defRPr>
            </a:pPr>
            <a:endParaRPr lang="en-US"/>
          </a:p>
        </c:txPr>
        <c:crossAx val="-2126849752"/>
        <c:crosses val="autoZero"/>
        <c:auto val="1"/>
        <c:lblAlgn val="ctr"/>
        <c:lblOffset val="100"/>
        <c:noMultiLvlLbl val="0"/>
      </c:catAx>
      <c:valAx>
        <c:axId val="-2126849752"/>
        <c:scaling>
          <c:orientation val="minMax"/>
          <c:max val="0.6"/>
          <c:min val="0.0"/>
        </c:scaling>
        <c:delete val="0"/>
        <c:axPos val="l"/>
        <c:majorGridlines>
          <c:spPr>
            <a:ln>
              <a:solidFill>
                <a:schemeClr val="bg1">
                  <a:lumMod val="85000"/>
                </a:schemeClr>
              </a:solidFill>
            </a:ln>
          </c:spPr>
        </c:majorGridlines>
        <c:numFmt formatCode="0%" sourceLinked="1"/>
        <c:majorTickMark val="none"/>
        <c:minorTickMark val="none"/>
        <c:tickLblPos val="nextTo"/>
        <c:txPr>
          <a:bodyPr/>
          <a:lstStyle/>
          <a:p>
            <a:pPr>
              <a:defRPr sz="1400">
                <a:latin typeface="Arial"/>
                <a:cs typeface="Arial"/>
              </a:defRPr>
            </a:pPr>
            <a:endParaRPr lang="en-US"/>
          </a:p>
        </c:txPr>
        <c:crossAx val="-2126852792"/>
        <c:crosses val="autoZero"/>
        <c:crossBetween val="between"/>
      </c:val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latin typeface="Arial"/>
                <a:cs typeface="Arial"/>
              </a:rPr>
              <a:t>Figure J.2: Marginal tax rate on labor income</a:t>
            </a:r>
          </a:p>
        </c:rich>
      </c:tx>
      <c:layout>
        <c:manualLayout>
          <c:xMode val="edge"/>
          <c:yMode val="edge"/>
          <c:x val="0.243230679498396"/>
          <c:y val="8.74890638670166E-6"/>
        </c:manualLayout>
      </c:layout>
      <c:overlay val="0"/>
    </c:title>
    <c:autoTitleDeleted val="0"/>
    <c:plotArea>
      <c:layout>
        <c:manualLayout>
          <c:layoutTarget val="inner"/>
          <c:xMode val="edge"/>
          <c:yMode val="edge"/>
          <c:x val="0.0712237970253718"/>
          <c:y val="0.107676564939187"/>
          <c:w val="0.908030562846311"/>
          <c:h val="0.647847769028871"/>
        </c:manualLayout>
      </c:layout>
      <c:lineChart>
        <c:grouping val="standard"/>
        <c:varyColors val="0"/>
        <c:ser>
          <c:idx val="0"/>
          <c:order val="0"/>
          <c:marker>
            <c:symbol val="none"/>
          </c:marker>
          <c:cat>
            <c:strRef>
              <c:f>T.J7b!$A$6:$A$21</c:f>
              <c:strCache>
                <c:ptCount val="16"/>
                <c:pt idx="0">
                  <c:v>P0-10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P99.9-P99.95</c:v>
                </c:pt>
                <c:pt idx="14">
                  <c:v>P99.95-P99.99</c:v>
                </c:pt>
                <c:pt idx="15">
                  <c:v>P99.99-P100</c:v>
                </c:pt>
              </c:strCache>
            </c:strRef>
          </c:cat>
          <c:val>
            <c:numRef>
              <c:f>T.J7b!$D$6:$D$21</c:f>
              <c:numCache>
                <c:formatCode>0%</c:formatCode>
                <c:ptCount val="16"/>
                <c:pt idx="0">
                  <c:v>0.240000000596046</c:v>
                </c:pt>
                <c:pt idx="1">
                  <c:v>0.233000001311302</c:v>
                </c:pt>
                <c:pt idx="2">
                  <c:v>0.312000003457069</c:v>
                </c:pt>
                <c:pt idx="3">
                  <c:v>0.345999997854233</c:v>
                </c:pt>
                <c:pt idx="4">
                  <c:v>0.34899999499321</c:v>
                </c:pt>
                <c:pt idx="5">
                  <c:v>0.359000012278557</c:v>
                </c:pt>
                <c:pt idx="6">
                  <c:v>0.369000005722046</c:v>
                </c:pt>
                <c:pt idx="7">
                  <c:v>0.378999996185303</c:v>
                </c:pt>
                <c:pt idx="8">
                  <c:v>0.395999994874</c:v>
                </c:pt>
                <c:pt idx="9">
                  <c:v>0.427999997138977</c:v>
                </c:pt>
                <c:pt idx="10">
                  <c:v>0.464999996125698</c:v>
                </c:pt>
                <c:pt idx="11">
                  <c:v>0.479999989271164</c:v>
                </c:pt>
                <c:pt idx="12">
                  <c:v>0.487500004470348</c:v>
                </c:pt>
                <c:pt idx="13">
                  <c:v>0.49200000166893</c:v>
                </c:pt>
                <c:pt idx="14">
                  <c:v>0.492500007152557</c:v>
                </c:pt>
                <c:pt idx="15">
                  <c:v>0.484033610828283</c:v>
                </c:pt>
              </c:numCache>
            </c:numRef>
          </c:val>
          <c:smooth val="0"/>
        </c:ser>
        <c:ser>
          <c:idx val="1"/>
          <c:order val="1"/>
          <c:marker>
            <c:symbol val="none"/>
          </c:marker>
          <c:cat>
            <c:strRef>
              <c:f>T.J7b!$A$6:$A$21</c:f>
              <c:strCache>
                <c:ptCount val="16"/>
                <c:pt idx="0">
                  <c:v>P0-10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P99.9-P99.95</c:v>
                </c:pt>
                <c:pt idx="14">
                  <c:v>P99.95-P99.99</c:v>
                </c:pt>
                <c:pt idx="15">
                  <c:v>P99.99-P100</c:v>
                </c:pt>
              </c:strCache>
            </c:strRef>
          </c:cat>
          <c:val>
            <c:numRef>
              <c:f>T.J7b!$F$6:$F$21</c:f>
              <c:numCache>
                <c:formatCode>0%</c:formatCode>
                <c:ptCount val="16"/>
                <c:pt idx="0">
                  <c:v>0.356000000238419</c:v>
                </c:pt>
                <c:pt idx="1">
                  <c:v>0.306000006198883</c:v>
                </c:pt>
                <c:pt idx="2">
                  <c:v>0.285000002384186</c:v>
                </c:pt>
                <c:pt idx="3">
                  <c:v>0.354000005125999</c:v>
                </c:pt>
                <c:pt idx="4">
                  <c:v>0.370000004768372</c:v>
                </c:pt>
                <c:pt idx="5">
                  <c:v>0.375999999046326</c:v>
                </c:pt>
                <c:pt idx="6">
                  <c:v>0.379999995231628</c:v>
                </c:pt>
                <c:pt idx="7">
                  <c:v>0.387999987602234</c:v>
                </c:pt>
                <c:pt idx="8">
                  <c:v>0.393999993801117</c:v>
                </c:pt>
                <c:pt idx="9">
                  <c:v>0.404000002145767</c:v>
                </c:pt>
                <c:pt idx="10">
                  <c:v>0.419999994337559</c:v>
                </c:pt>
                <c:pt idx="11">
                  <c:v>0.430000007152557</c:v>
                </c:pt>
                <c:pt idx="12">
                  <c:v>0.417499989271164</c:v>
                </c:pt>
                <c:pt idx="13">
                  <c:v>0.409999996423721</c:v>
                </c:pt>
                <c:pt idx="14">
                  <c:v>0.407499998807907</c:v>
                </c:pt>
                <c:pt idx="15">
                  <c:v>0.409999999415032</c:v>
                </c:pt>
              </c:numCache>
            </c:numRef>
          </c:val>
          <c:smooth val="0"/>
        </c:ser>
        <c:ser>
          <c:idx val="2"/>
          <c:order val="2"/>
          <c:marker>
            <c:symbol val="none"/>
          </c:marker>
          <c:cat>
            <c:strRef>
              <c:f>T.J7b!$A$6:$A$21</c:f>
              <c:strCache>
                <c:ptCount val="16"/>
                <c:pt idx="0">
                  <c:v>P0-10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P99.9-P99.95</c:v>
                </c:pt>
                <c:pt idx="14">
                  <c:v>P99.95-P99.99</c:v>
                </c:pt>
                <c:pt idx="15">
                  <c:v>P99.99-P100</c:v>
                </c:pt>
              </c:strCache>
            </c:strRef>
          </c:cat>
          <c:val>
            <c:numRef>
              <c:f>T.J7b!$I$6:$I$21</c:f>
              <c:numCache>
                <c:formatCode>0%</c:formatCode>
                <c:ptCount val="16"/>
                <c:pt idx="0">
                  <c:v>0.42209999859333</c:v>
                </c:pt>
                <c:pt idx="1">
                  <c:v>0.380500002205372</c:v>
                </c:pt>
                <c:pt idx="2">
                  <c:v>0.425800001621246</c:v>
                </c:pt>
                <c:pt idx="3">
                  <c:v>0.435199990868568</c:v>
                </c:pt>
                <c:pt idx="4">
                  <c:v>0.44539999961853</c:v>
                </c:pt>
                <c:pt idx="5">
                  <c:v>0.456799998879433</c:v>
                </c:pt>
                <c:pt idx="6">
                  <c:v>0.466999995708466</c:v>
                </c:pt>
                <c:pt idx="7">
                  <c:v>0.475899997353554</c:v>
                </c:pt>
                <c:pt idx="8">
                  <c:v>0.481499999761581</c:v>
                </c:pt>
                <c:pt idx="9">
                  <c:v>0.486199998855591</c:v>
                </c:pt>
                <c:pt idx="10">
                  <c:v>0.515249997377396</c:v>
                </c:pt>
                <c:pt idx="11">
                  <c:v>0.558399999141693</c:v>
                </c:pt>
                <c:pt idx="12">
                  <c:v>0.565750002861023</c:v>
                </c:pt>
                <c:pt idx="13">
                  <c:v>0.567200005054474</c:v>
                </c:pt>
                <c:pt idx="14">
                  <c:v>0.555250003933907</c:v>
                </c:pt>
                <c:pt idx="15">
                  <c:v>0.56001953445739</c:v>
                </c:pt>
              </c:numCache>
            </c:numRef>
          </c:val>
          <c:smooth val="0"/>
        </c:ser>
        <c:dLbls>
          <c:showLegendKey val="0"/>
          <c:showVal val="0"/>
          <c:showCatName val="0"/>
          <c:showSerName val="0"/>
          <c:showPercent val="0"/>
          <c:showBubbleSize val="0"/>
        </c:dLbls>
        <c:marker val="1"/>
        <c:smooth val="0"/>
        <c:axId val="2136730504"/>
        <c:axId val="2136955368"/>
      </c:lineChart>
      <c:catAx>
        <c:axId val="2136730504"/>
        <c:scaling>
          <c:orientation val="minMax"/>
        </c:scaling>
        <c:delete val="0"/>
        <c:axPos val="b"/>
        <c:majorTickMark val="out"/>
        <c:minorTickMark val="none"/>
        <c:tickLblPos val="nextTo"/>
        <c:txPr>
          <a:bodyPr rot="-5400000" vert="horz"/>
          <a:lstStyle/>
          <a:p>
            <a:pPr>
              <a:defRPr sz="1400">
                <a:latin typeface="Arial"/>
                <a:cs typeface="Arial"/>
              </a:defRPr>
            </a:pPr>
            <a:endParaRPr lang="en-US"/>
          </a:p>
        </c:txPr>
        <c:crossAx val="2136955368"/>
        <c:crosses val="autoZero"/>
        <c:auto val="1"/>
        <c:lblAlgn val="ctr"/>
        <c:lblOffset val="100"/>
        <c:noMultiLvlLbl val="0"/>
      </c:catAx>
      <c:valAx>
        <c:axId val="2136955368"/>
        <c:scaling>
          <c:orientation val="minMax"/>
        </c:scaling>
        <c:delete val="0"/>
        <c:axPos val="l"/>
        <c:majorGridlines>
          <c:spPr>
            <a:ln>
              <a:solidFill>
                <a:schemeClr val="bg1">
                  <a:lumMod val="85000"/>
                </a:schemeClr>
              </a:solidFill>
            </a:ln>
          </c:spPr>
        </c:majorGridlines>
        <c:numFmt formatCode="0%" sourceLinked="1"/>
        <c:majorTickMark val="none"/>
        <c:minorTickMark val="none"/>
        <c:tickLblPos val="nextTo"/>
        <c:txPr>
          <a:bodyPr/>
          <a:lstStyle/>
          <a:p>
            <a:pPr>
              <a:defRPr sz="1400">
                <a:latin typeface="Arial"/>
                <a:cs typeface="Arial"/>
              </a:defRPr>
            </a:pPr>
            <a:endParaRPr lang="en-US"/>
          </a:p>
        </c:txPr>
        <c:crossAx val="2136730504"/>
        <c:crosses val="autoZero"/>
        <c:crossBetween val="between"/>
      </c:valAx>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latin typeface="Arial"/>
                <a:cs typeface="Arial"/>
              </a:rPr>
              <a:t>Figure J.3: Average tax rates, by wealth bin</a:t>
            </a:r>
          </a:p>
        </c:rich>
      </c:tx>
      <c:layout>
        <c:manualLayout>
          <c:xMode val="edge"/>
          <c:yMode val="edge"/>
          <c:x val="0.253601049868766"/>
          <c:y val="8.74890638670166E-6"/>
        </c:manualLayout>
      </c:layout>
      <c:overlay val="0"/>
    </c:title>
    <c:autoTitleDeleted val="0"/>
    <c:plotArea>
      <c:layout>
        <c:manualLayout>
          <c:layoutTarget val="inner"/>
          <c:xMode val="edge"/>
          <c:yMode val="edge"/>
          <c:x val="0.0712237970253718"/>
          <c:y val="0.107676564939187"/>
          <c:w val="0.910993557815424"/>
          <c:h val="0.719743140408162"/>
        </c:manualLayout>
      </c:layout>
      <c:lineChart>
        <c:grouping val="standard"/>
        <c:varyColors val="0"/>
        <c:ser>
          <c:idx val="0"/>
          <c:order val="0"/>
          <c:marker>
            <c:symbol val="none"/>
          </c:marker>
          <c:cat>
            <c:strRef>
              <c:f>T.J7!$A$6:$A$21</c:f>
              <c:strCache>
                <c:ptCount val="16"/>
                <c:pt idx="0">
                  <c:v>P0-10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P99.9-P99.95</c:v>
                </c:pt>
                <c:pt idx="14">
                  <c:v>P99.95-P99.99</c:v>
                </c:pt>
                <c:pt idx="15">
                  <c:v>P99.99-P100</c:v>
                </c:pt>
              </c:strCache>
            </c:strRef>
          </c:cat>
          <c:val>
            <c:numRef>
              <c:f>T.J7!$C$6:$C$21</c:f>
              <c:numCache>
                <c:formatCode>0.0%</c:formatCode>
                <c:ptCount val="16"/>
                <c:pt idx="0">
                  <c:v>0.334098819923244</c:v>
                </c:pt>
                <c:pt idx="1">
                  <c:v>0.338160099570747</c:v>
                </c:pt>
                <c:pt idx="2">
                  <c:v>0.315631974329682</c:v>
                </c:pt>
                <c:pt idx="3">
                  <c:v>0.320787214755285</c:v>
                </c:pt>
                <c:pt idx="4">
                  <c:v>0.321089945721489</c:v>
                </c:pt>
                <c:pt idx="5">
                  <c:v>0.322178443057005</c:v>
                </c:pt>
                <c:pt idx="6">
                  <c:v>0.327245306284608</c:v>
                </c:pt>
                <c:pt idx="7">
                  <c:v>0.331309860719636</c:v>
                </c:pt>
                <c:pt idx="8">
                  <c:v>0.339804986173094</c:v>
                </c:pt>
                <c:pt idx="9">
                  <c:v>0.349719602815687</c:v>
                </c:pt>
                <c:pt idx="10">
                  <c:v>0.367609774901412</c:v>
                </c:pt>
                <c:pt idx="11">
                  <c:v>0.389863436643906</c:v>
                </c:pt>
                <c:pt idx="12">
                  <c:v>0.396804863630926</c:v>
                </c:pt>
                <c:pt idx="13">
                  <c:v>0.397839674297606</c:v>
                </c:pt>
                <c:pt idx="14">
                  <c:v>0.386760417011601</c:v>
                </c:pt>
                <c:pt idx="15">
                  <c:v>0.363863868361872</c:v>
                </c:pt>
              </c:numCache>
            </c:numRef>
          </c:val>
          <c:smooth val="0"/>
        </c:ser>
        <c:ser>
          <c:idx val="1"/>
          <c:order val="1"/>
          <c:marker>
            <c:symbol val="none"/>
          </c:marker>
          <c:cat>
            <c:strRef>
              <c:f>T.J7!$A$6:$A$21</c:f>
              <c:strCache>
                <c:ptCount val="16"/>
                <c:pt idx="0">
                  <c:v>P0-10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P99.9-P99.95</c:v>
                </c:pt>
                <c:pt idx="14">
                  <c:v>P99.95-P99.99</c:v>
                </c:pt>
                <c:pt idx="15">
                  <c:v>P99.99-P100</c:v>
                </c:pt>
              </c:strCache>
            </c:strRef>
          </c:cat>
          <c:val>
            <c:numRef>
              <c:f>T.J7!$D$6:$D$21</c:f>
              <c:numCache>
                <c:formatCode>0.0%</c:formatCode>
                <c:ptCount val="16"/>
                <c:pt idx="0">
                  <c:v>0.250743257062227</c:v>
                </c:pt>
                <c:pt idx="1">
                  <c:v>0.218297231352134</c:v>
                </c:pt>
                <c:pt idx="2">
                  <c:v>0.193002100725012</c:v>
                </c:pt>
                <c:pt idx="3">
                  <c:v>0.223899937324885</c:v>
                </c:pt>
                <c:pt idx="4">
                  <c:v>0.230024301566147</c:v>
                </c:pt>
                <c:pt idx="5">
                  <c:v>0.232039965199937</c:v>
                </c:pt>
                <c:pt idx="6">
                  <c:v>0.234095805957831</c:v>
                </c:pt>
                <c:pt idx="7">
                  <c:v>0.239417889288322</c:v>
                </c:pt>
                <c:pt idx="8">
                  <c:v>0.248722349983999</c:v>
                </c:pt>
                <c:pt idx="9">
                  <c:v>0.25730713523308</c:v>
                </c:pt>
                <c:pt idx="10">
                  <c:v>0.269310101111996</c:v>
                </c:pt>
                <c:pt idx="11">
                  <c:v>0.308787200988235</c:v>
                </c:pt>
                <c:pt idx="12">
                  <c:v>0.363571551978645</c:v>
                </c:pt>
                <c:pt idx="13">
                  <c:v>0.413859799064032</c:v>
                </c:pt>
                <c:pt idx="14">
                  <c:v>0.470702100427169</c:v>
                </c:pt>
                <c:pt idx="15">
                  <c:v>0.651104859219886</c:v>
                </c:pt>
              </c:numCache>
            </c:numRef>
          </c:val>
          <c:smooth val="0"/>
        </c:ser>
        <c:ser>
          <c:idx val="2"/>
          <c:order val="2"/>
          <c:marker>
            <c:symbol val="none"/>
          </c:marker>
          <c:cat>
            <c:strRef>
              <c:f>T.J7!$A$6:$A$21</c:f>
              <c:strCache>
                <c:ptCount val="16"/>
                <c:pt idx="0">
                  <c:v>P0-10</c:v>
                </c:pt>
                <c:pt idx="1">
                  <c:v>P10-20</c:v>
                </c:pt>
                <c:pt idx="2">
                  <c:v>P20-30</c:v>
                </c:pt>
                <c:pt idx="3">
                  <c:v>P30-40</c:v>
                </c:pt>
                <c:pt idx="4">
                  <c:v>P40-50</c:v>
                </c:pt>
                <c:pt idx="5">
                  <c:v>P50-60</c:v>
                </c:pt>
                <c:pt idx="6">
                  <c:v>P60-70</c:v>
                </c:pt>
                <c:pt idx="7">
                  <c:v>P70-80</c:v>
                </c:pt>
                <c:pt idx="8">
                  <c:v>P80-90</c:v>
                </c:pt>
                <c:pt idx="9">
                  <c:v>P90-95</c:v>
                </c:pt>
                <c:pt idx="10">
                  <c:v>P95-99</c:v>
                </c:pt>
                <c:pt idx="11">
                  <c:v>P99-99.5</c:v>
                </c:pt>
                <c:pt idx="12">
                  <c:v>P99.5-99.9</c:v>
                </c:pt>
                <c:pt idx="13">
                  <c:v>P99.9-P99.95</c:v>
                </c:pt>
                <c:pt idx="14">
                  <c:v>P99.95-P99.99</c:v>
                </c:pt>
                <c:pt idx="15">
                  <c:v>P99.99-P100</c:v>
                </c:pt>
              </c:strCache>
            </c:strRef>
          </c:cat>
          <c:val>
            <c:numRef>
              <c:f>T.J7!$E$6:$E$21</c:f>
              <c:numCache>
                <c:formatCode>0.0%</c:formatCode>
                <c:ptCount val="16"/>
                <c:pt idx="0">
                  <c:v>0.329578919652099</c:v>
                </c:pt>
                <c:pt idx="1">
                  <c:v>0.304370758480323</c:v>
                </c:pt>
                <c:pt idx="2">
                  <c:v>0.319589227907571</c:v>
                </c:pt>
                <c:pt idx="3">
                  <c:v>0.343859511476738</c:v>
                </c:pt>
                <c:pt idx="4">
                  <c:v>0.357047469727775</c:v>
                </c:pt>
                <c:pt idx="5">
                  <c:v>0.363550347609384</c:v>
                </c:pt>
                <c:pt idx="6">
                  <c:v>0.370420220557253</c:v>
                </c:pt>
                <c:pt idx="7">
                  <c:v>0.376913136306798</c:v>
                </c:pt>
                <c:pt idx="8">
                  <c:v>0.381483420057581</c:v>
                </c:pt>
                <c:pt idx="9">
                  <c:v>0.387368805447711</c:v>
                </c:pt>
                <c:pt idx="10">
                  <c:v>0.423381194160169</c:v>
                </c:pt>
                <c:pt idx="11">
                  <c:v>0.489795915538814</c:v>
                </c:pt>
                <c:pt idx="12">
                  <c:v>0.524527264682178</c:v>
                </c:pt>
                <c:pt idx="13">
                  <c:v>0.549378369435016</c:v>
                </c:pt>
                <c:pt idx="14">
                  <c:v>0.521442438687894</c:v>
                </c:pt>
                <c:pt idx="15">
                  <c:v>0.497938947602935</c:v>
                </c:pt>
              </c:numCache>
            </c:numRef>
          </c:val>
          <c:smooth val="0"/>
        </c:ser>
        <c:dLbls>
          <c:showLegendKey val="0"/>
          <c:showVal val="0"/>
          <c:showCatName val="0"/>
          <c:showSerName val="0"/>
          <c:showPercent val="0"/>
          <c:showBubbleSize val="0"/>
        </c:dLbls>
        <c:marker val="1"/>
        <c:smooth val="0"/>
        <c:axId val="-2125636200"/>
        <c:axId val="-2125633160"/>
      </c:lineChart>
      <c:catAx>
        <c:axId val="-2125636200"/>
        <c:scaling>
          <c:orientation val="minMax"/>
        </c:scaling>
        <c:delete val="0"/>
        <c:axPos val="b"/>
        <c:majorTickMark val="out"/>
        <c:minorTickMark val="none"/>
        <c:tickLblPos val="nextTo"/>
        <c:txPr>
          <a:bodyPr rot="-5400000" vert="horz"/>
          <a:lstStyle/>
          <a:p>
            <a:pPr>
              <a:defRPr sz="1400">
                <a:latin typeface="Arial"/>
                <a:cs typeface="Arial"/>
              </a:defRPr>
            </a:pPr>
            <a:endParaRPr lang="en-US"/>
          </a:p>
        </c:txPr>
        <c:crossAx val="-2125633160"/>
        <c:crosses val="autoZero"/>
        <c:auto val="1"/>
        <c:lblAlgn val="ctr"/>
        <c:lblOffset val="100"/>
        <c:noMultiLvlLbl val="0"/>
      </c:catAx>
      <c:valAx>
        <c:axId val="-2125633160"/>
        <c:scaling>
          <c:orientation val="minMax"/>
        </c:scaling>
        <c:delete val="0"/>
        <c:axPos val="l"/>
        <c:majorGridlines>
          <c:spPr>
            <a:ln>
              <a:solidFill>
                <a:schemeClr val="bg1">
                  <a:lumMod val="85000"/>
                </a:schemeClr>
              </a:solidFill>
            </a:ln>
          </c:spPr>
        </c:majorGridlines>
        <c:numFmt formatCode="0.0%" sourceLinked="1"/>
        <c:majorTickMark val="none"/>
        <c:minorTickMark val="none"/>
        <c:tickLblPos val="nextTo"/>
        <c:txPr>
          <a:bodyPr/>
          <a:lstStyle/>
          <a:p>
            <a:pPr>
              <a:defRPr sz="1400">
                <a:latin typeface="Arial"/>
                <a:cs typeface="Arial"/>
              </a:defRPr>
            </a:pPr>
            <a:endParaRPr lang="en-US"/>
          </a:p>
        </c:txPr>
        <c:crossAx val="-2125636200"/>
        <c:crosses val="autoZero"/>
        <c:crossBetween val="between"/>
      </c:valAx>
    </c:plotArea>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Arial"/>
                <a:cs typeface="Arial"/>
              </a:defRPr>
            </a:pPr>
            <a:r>
              <a:rPr lang="fr-FR" sz="1800" b="1" i="0" baseline="0">
                <a:effectLst/>
                <a:latin typeface="Arial"/>
                <a:cs typeface="Arial"/>
              </a:rPr>
              <a:t>Figure J.4: Taxes paid vs. taxes owed</a:t>
            </a:r>
          </a:p>
          <a:p>
            <a:pPr>
              <a:defRPr>
                <a:latin typeface="Arial"/>
                <a:cs typeface="Arial"/>
              </a:defRPr>
            </a:pPr>
            <a:r>
              <a:rPr lang="fr-FR" sz="1800" b="0" i="0" baseline="0">
                <a:effectLst/>
                <a:latin typeface="Arial"/>
                <a:cs typeface="Arial"/>
              </a:rPr>
              <a:t>(random audits + leaks)</a:t>
            </a:r>
          </a:p>
        </c:rich>
      </c:tx>
      <c:layout>
        <c:manualLayout>
          <c:xMode val="edge"/>
          <c:yMode val="edge"/>
          <c:x val="0.301643511227763"/>
          <c:y val="0.0"/>
        </c:manualLayout>
      </c:layout>
      <c:overlay val="0"/>
    </c:title>
    <c:autoTitleDeleted val="0"/>
    <c:plotArea>
      <c:layout>
        <c:manualLayout>
          <c:layoutTarget val="inner"/>
          <c:xMode val="edge"/>
          <c:yMode val="edge"/>
          <c:x val="0.0960783902012248"/>
          <c:y val="0.103320638841713"/>
          <c:w val="0.903921609798775"/>
          <c:h val="0.667536067795447"/>
        </c:manualLayout>
      </c:layout>
      <c:lineChart>
        <c:grouping val="standard"/>
        <c:varyColors val="0"/>
        <c:ser>
          <c:idx val="2"/>
          <c:order val="0"/>
          <c:spPr>
            <a:ln w="31750">
              <a:solidFill>
                <a:schemeClr val="tx1"/>
              </a:solidFill>
            </a:ln>
            <a:effectLst/>
          </c:spPr>
          <c:marker>
            <c:symbol val="circle"/>
            <c:size val="12"/>
            <c:spPr>
              <a:solidFill>
                <a:schemeClr val="bg1"/>
              </a:solidFill>
              <a:ln>
                <a:solidFill>
                  <a:schemeClr val="tx1"/>
                </a:solidFill>
              </a:ln>
              <a:effectLst/>
            </c:spPr>
          </c:marker>
          <c:cat>
            <c:strRef>
              <c:f>T.J6!$A$32:$A$37</c:f>
              <c:strCache>
                <c:ptCount val="6"/>
                <c:pt idx="0">
                  <c:v>P0-50</c:v>
                </c:pt>
                <c:pt idx="1">
                  <c:v>P50-90</c:v>
                </c:pt>
                <c:pt idx="2">
                  <c:v>P90-99</c:v>
                </c:pt>
                <c:pt idx="3">
                  <c:v>P99-99.9</c:v>
                </c:pt>
                <c:pt idx="4">
                  <c:v>P99.9-P99.99</c:v>
                </c:pt>
                <c:pt idx="5">
                  <c:v>P99.99-100</c:v>
                </c:pt>
              </c:strCache>
            </c:strRef>
          </c:cat>
          <c:val>
            <c:numRef>
              <c:f>T.J6!$D$32:$D$37</c:f>
              <c:numCache>
                <c:formatCode>0.0%</c:formatCode>
                <c:ptCount val="6"/>
                <c:pt idx="0">
                  <c:v>0.296611791305539</c:v>
                </c:pt>
                <c:pt idx="1">
                  <c:v>0.312294949084639</c:v>
                </c:pt>
                <c:pt idx="2">
                  <c:v>0.341935557615779</c:v>
                </c:pt>
                <c:pt idx="3">
                  <c:v>0.422802469315625</c:v>
                </c:pt>
                <c:pt idx="4">
                  <c:v>0.461058462016237</c:v>
                </c:pt>
                <c:pt idx="5">
                  <c:v>0.47031262284496</c:v>
                </c:pt>
              </c:numCache>
            </c:numRef>
          </c:val>
          <c:smooth val="0"/>
        </c:ser>
        <c:ser>
          <c:idx val="1"/>
          <c:order val="1"/>
          <c:spPr>
            <a:ln w="31750">
              <a:solidFill>
                <a:schemeClr val="tx1"/>
              </a:solidFill>
            </a:ln>
            <a:effectLst/>
          </c:spPr>
          <c:marker>
            <c:symbol val="circle"/>
            <c:size val="12"/>
            <c:spPr>
              <a:solidFill>
                <a:schemeClr val="tx1"/>
              </a:solidFill>
              <a:ln>
                <a:solidFill>
                  <a:schemeClr val="tx1"/>
                </a:solidFill>
              </a:ln>
              <a:effectLst/>
            </c:spPr>
          </c:marker>
          <c:cat>
            <c:strRef>
              <c:f>T.J6!$A$32:$A$37</c:f>
              <c:strCache>
                <c:ptCount val="6"/>
                <c:pt idx="0">
                  <c:v>P0-50</c:v>
                </c:pt>
                <c:pt idx="1">
                  <c:v>P50-90</c:v>
                </c:pt>
                <c:pt idx="2">
                  <c:v>P90-99</c:v>
                </c:pt>
                <c:pt idx="3">
                  <c:v>P99-99.9</c:v>
                </c:pt>
                <c:pt idx="4">
                  <c:v>P99.9-P99.99</c:v>
                </c:pt>
                <c:pt idx="5">
                  <c:v>P99.99-100</c:v>
                </c:pt>
              </c:strCache>
            </c:strRef>
          </c:cat>
          <c:val>
            <c:numRef>
              <c:f>T.J6!$C$32:$C$37</c:f>
              <c:numCache>
                <c:formatCode>0.0%</c:formatCode>
                <c:ptCount val="6"/>
                <c:pt idx="0">
                  <c:v>0.291266685436909</c:v>
                </c:pt>
                <c:pt idx="1">
                  <c:v>0.305934697286083</c:v>
                </c:pt>
                <c:pt idx="2">
                  <c:v>0.332833893485459</c:v>
                </c:pt>
                <c:pt idx="3">
                  <c:v>0.399041372371215</c:v>
                </c:pt>
                <c:pt idx="4">
                  <c:v>0.409143688403185</c:v>
                </c:pt>
                <c:pt idx="5">
                  <c:v>0.34681474393117</c:v>
                </c:pt>
              </c:numCache>
            </c:numRef>
          </c:val>
          <c:smooth val="0"/>
        </c:ser>
        <c:dLbls>
          <c:showLegendKey val="0"/>
          <c:showVal val="0"/>
          <c:showCatName val="0"/>
          <c:showSerName val="0"/>
          <c:showPercent val="0"/>
          <c:showBubbleSize val="0"/>
        </c:dLbls>
        <c:marker val="1"/>
        <c:smooth val="0"/>
        <c:axId val="-2125567320"/>
        <c:axId val="-2125560040"/>
      </c:lineChart>
      <c:catAx>
        <c:axId val="-2125567320"/>
        <c:scaling>
          <c:orientation val="minMax"/>
        </c:scaling>
        <c:delete val="0"/>
        <c:axPos val="b"/>
        <c:title>
          <c:tx>
            <c:rich>
              <a:bodyPr/>
              <a:lstStyle/>
              <a:p>
                <a:pPr>
                  <a:defRPr/>
                </a:pPr>
                <a:r>
                  <a:rPr lang="fr-FR" sz="1600" b="0">
                    <a:latin typeface="Arial"/>
                    <a:cs typeface="Arial"/>
                  </a:rPr>
                  <a:t>Position in the wealth distribution</a:t>
                </a:r>
              </a:p>
            </c:rich>
          </c:tx>
          <c:layout>
            <c:manualLayout>
              <c:xMode val="edge"/>
              <c:yMode val="edge"/>
              <c:x val="0.330339989441024"/>
              <c:y val="0.931948242605958"/>
            </c:manualLayout>
          </c:layout>
          <c:overlay val="0"/>
        </c:title>
        <c:majorTickMark val="out"/>
        <c:minorTickMark val="none"/>
        <c:tickLblPos val="nextTo"/>
        <c:txPr>
          <a:bodyPr rot="-5400000" vert="horz"/>
          <a:lstStyle/>
          <a:p>
            <a:pPr>
              <a:defRPr sz="1400">
                <a:latin typeface="Arial"/>
                <a:cs typeface="Arial"/>
              </a:defRPr>
            </a:pPr>
            <a:endParaRPr lang="en-US"/>
          </a:p>
        </c:txPr>
        <c:crossAx val="-2125560040"/>
        <c:crosses val="autoZero"/>
        <c:auto val="1"/>
        <c:lblAlgn val="ctr"/>
        <c:lblOffset val="100"/>
        <c:noMultiLvlLbl val="0"/>
      </c:catAx>
      <c:valAx>
        <c:axId val="-2125560040"/>
        <c:scaling>
          <c:orientation val="minMax"/>
          <c:max val="0.51"/>
          <c:min val="0.25"/>
        </c:scaling>
        <c:delete val="0"/>
        <c:axPos val="l"/>
        <c:majorGridlines>
          <c:spPr>
            <a:ln>
              <a:solidFill>
                <a:schemeClr val="bg1">
                  <a:lumMod val="75000"/>
                </a:schemeClr>
              </a:solidFill>
            </a:ln>
          </c:spPr>
        </c:majorGridlines>
        <c:title>
          <c:tx>
            <c:rich>
              <a:bodyPr rot="-5400000" vert="horz"/>
              <a:lstStyle/>
              <a:p>
                <a:pPr>
                  <a:defRPr/>
                </a:pPr>
                <a:r>
                  <a:rPr lang="fr-FR" sz="1600" b="0">
                    <a:latin typeface="Arial"/>
                    <a:cs typeface="Arial"/>
                  </a:rPr>
                  <a:t>% of taxable</a:t>
                </a:r>
                <a:r>
                  <a:rPr lang="fr-FR" sz="1600" b="0" baseline="0">
                    <a:latin typeface="Arial"/>
                    <a:cs typeface="Arial"/>
                  </a:rPr>
                  <a:t> income</a:t>
                </a:r>
                <a:endParaRPr lang="fr-FR" sz="1600" b="0">
                  <a:latin typeface="Arial"/>
                  <a:cs typeface="Arial"/>
                </a:endParaRPr>
              </a:p>
            </c:rich>
          </c:tx>
          <c:layout>
            <c:manualLayout>
              <c:xMode val="edge"/>
              <c:yMode val="edge"/>
              <c:x val="0.00081201516477107"/>
              <c:y val="0.274779819189268"/>
            </c:manualLayout>
          </c:layout>
          <c:overlay val="0"/>
        </c:title>
        <c:numFmt formatCode="0%" sourceLinked="0"/>
        <c:majorTickMark val="none"/>
        <c:minorTickMark val="none"/>
        <c:tickLblPos val="nextTo"/>
        <c:txPr>
          <a:bodyPr/>
          <a:lstStyle/>
          <a:p>
            <a:pPr>
              <a:defRPr sz="1400">
                <a:latin typeface="Arial"/>
                <a:cs typeface="Arial"/>
              </a:defRPr>
            </a:pPr>
            <a:endParaRPr lang="en-US"/>
          </a:p>
        </c:txPr>
        <c:crossAx val="-2125567320"/>
        <c:crosses val="autoZero"/>
        <c:crossBetween val="between"/>
        <c:majorUnit val="0.05"/>
      </c:valAx>
    </c:plotArea>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Figure J.5: % of households detected</a:t>
            </a:r>
            <a:r>
              <a:rPr lang="fr-FR" baseline="0"/>
              <a:t> evading taxes, by wealth </a:t>
            </a:r>
          </a:p>
          <a:p>
            <a:pPr>
              <a:defRPr/>
            </a:pPr>
            <a:r>
              <a:rPr lang="fr-FR" b="0" baseline="0"/>
              <a:t>(% of househeholds who have eved paid a 30% penalty, Norway, 2013)</a:t>
            </a:r>
            <a:endParaRPr lang="fr-FR" b="0"/>
          </a:p>
        </c:rich>
      </c:tx>
      <c:layout>
        <c:manualLayout>
          <c:xMode val="edge"/>
          <c:yMode val="edge"/>
          <c:x val="0.136540300187262"/>
          <c:y val="0.00436229214064373"/>
        </c:manualLayout>
      </c:layout>
      <c:overlay val="0"/>
    </c:title>
    <c:autoTitleDeleted val="0"/>
    <c:plotArea>
      <c:layout>
        <c:manualLayout>
          <c:layoutTarget val="inner"/>
          <c:xMode val="edge"/>
          <c:yMode val="edge"/>
          <c:x val="0.0820420493750583"/>
          <c:y val="0.115114191583971"/>
          <c:w val="0.904717443518644"/>
          <c:h val="0.676553727381129"/>
        </c:manualLayout>
      </c:layout>
      <c:lineChart>
        <c:grouping val="standard"/>
        <c:varyColors val="0"/>
        <c:ser>
          <c:idx val="0"/>
          <c:order val="0"/>
          <c:tx>
            <c:v>Have paid 30% penalty</c:v>
          </c:tx>
          <c:spPr>
            <a:ln w="25400">
              <a:solidFill>
                <a:schemeClr val="tx1"/>
              </a:solidFill>
            </a:ln>
            <a:effectLst/>
          </c:spPr>
          <c:marker>
            <c:symbol val="circle"/>
            <c:size val="12"/>
            <c:spPr>
              <a:solidFill>
                <a:schemeClr val="tx1"/>
              </a:solidFill>
              <a:ln>
                <a:solidFill>
                  <a:schemeClr val="tx1"/>
                </a:solidFill>
              </a:ln>
              <a:effectLst/>
            </c:spPr>
          </c:marker>
          <c:cat>
            <c:strRef>
              <c:f>preval30pct!$A$2:$A$10</c:f>
              <c:strCache>
                <c:ptCount val="9"/>
                <c:pt idx="0">
                  <c:v>P0-50</c:v>
                </c:pt>
                <c:pt idx="1">
                  <c:v>P50-90</c:v>
                </c:pt>
                <c:pt idx="2">
                  <c:v>P90-95</c:v>
                </c:pt>
                <c:pt idx="3">
                  <c:v>P95-99</c:v>
                </c:pt>
                <c:pt idx="4">
                  <c:v>P99-99.5</c:v>
                </c:pt>
                <c:pt idx="5">
                  <c:v>P99.5-99.9</c:v>
                </c:pt>
                <c:pt idx="6">
                  <c:v>P99.9-99.95</c:v>
                </c:pt>
                <c:pt idx="7">
                  <c:v>P99.95-99.99</c:v>
                </c:pt>
                <c:pt idx="8">
                  <c:v>P99.99-100</c:v>
                </c:pt>
              </c:strCache>
            </c:strRef>
          </c:cat>
          <c:val>
            <c:numRef>
              <c:f>preval30pct!$G$2:$G$10</c:f>
              <c:numCache>
                <c:formatCode>0.0%</c:formatCode>
                <c:ptCount val="9"/>
                <c:pt idx="0">
                  <c:v>0.0340802317448331</c:v>
                </c:pt>
                <c:pt idx="1">
                  <c:v>0.0158303138905201</c:v>
                </c:pt>
                <c:pt idx="2">
                  <c:v>0.0159386470409824</c:v>
                </c:pt>
                <c:pt idx="3">
                  <c:v>0.0221360815808613</c:v>
                </c:pt>
                <c:pt idx="4">
                  <c:v>0.0391185937113147</c:v>
                </c:pt>
                <c:pt idx="5">
                  <c:v>0.0570256886412875</c:v>
                </c:pt>
                <c:pt idx="6">
                  <c:v>0.077970297029703</c:v>
                </c:pt>
                <c:pt idx="7">
                  <c:v>0.0975232198142415</c:v>
                </c:pt>
                <c:pt idx="8">
                  <c:v>0.12962962962963</c:v>
                </c:pt>
              </c:numCache>
            </c:numRef>
          </c:val>
          <c:smooth val="0"/>
        </c:ser>
        <c:dLbls>
          <c:showLegendKey val="0"/>
          <c:showVal val="0"/>
          <c:showCatName val="0"/>
          <c:showSerName val="0"/>
          <c:showPercent val="0"/>
          <c:showBubbleSize val="0"/>
        </c:dLbls>
        <c:marker val="1"/>
        <c:smooth val="0"/>
        <c:axId val="-2125511048"/>
        <c:axId val="-2125503528"/>
      </c:lineChart>
      <c:catAx>
        <c:axId val="-2125511048"/>
        <c:scaling>
          <c:orientation val="minMax"/>
        </c:scaling>
        <c:delete val="0"/>
        <c:axPos val="b"/>
        <c:title>
          <c:tx>
            <c:rich>
              <a:bodyPr/>
              <a:lstStyle/>
              <a:p>
                <a:pPr>
                  <a:defRPr/>
                </a:pPr>
                <a:r>
                  <a:rPr lang="fr-FR"/>
                  <a:t>Position in the wealth distribution</a:t>
                </a:r>
              </a:p>
            </c:rich>
          </c:tx>
          <c:layout>
            <c:manualLayout>
              <c:xMode val="edge"/>
              <c:yMode val="edge"/>
              <c:x val="0.327772965450813"/>
              <c:y val="0.956813479551412"/>
            </c:manualLayout>
          </c:layout>
          <c:overlay val="0"/>
        </c:title>
        <c:numFmt formatCode="General" sourceLinked="1"/>
        <c:majorTickMark val="out"/>
        <c:minorTickMark val="none"/>
        <c:tickLblPos val="nextTo"/>
        <c:txPr>
          <a:bodyPr rot="-5400000" vert="horz"/>
          <a:lstStyle/>
          <a:p>
            <a:pPr>
              <a:defRPr/>
            </a:pPr>
            <a:endParaRPr lang="en-US"/>
          </a:p>
        </c:txPr>
        <c:crossAx val="-2125503528"/>
        <c:crosses val="autoZero"/>
        <c:auto val="1"/>
        <c:lblAlgn val="ctr"/>
        <c:lblOffset val="100"/>
        <c:noMultiLvlLbl val="0"/>
      </c:catAx>
      <c:valAx>
        <c:axId val="-2125503528"/>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crossAx val="-2125511048"/>
        <c:crosses val="autoZero"/>
        <c:crossBetween val="between"/>
      </c:valAx>
    </c:plotArea>
    <c:plotVisOnly val="1"/>
    <c:dispBlanksAs val="gap"/>
    <c:showDLblsOverMax val="0"/>
  </c:chart>
  <c:spPr>
    <a:ln>
      <a:noFill/>
    </a:ln>
  </c:spPr>
  <c:txPr>
    <a:bodyPr/>
    <a:lstStyle/>
    <a:p>
      <a:pPr>
        <a:defRPr sz="1400">
          <a:latin typeface="Arial"/>
          <a:cs typeface="Arial"/>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horizontalDpi="4294967292" verticalDpi="4294967292"/>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horizontalDpi="4294967292" verticalDpi="4294967292"/>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horizontalDpi="4294967292" verticalDpi="4294967292"/>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5" right="0.75" top="1" bottom="1" header="0.5" footer="0.5"/>
  <pageSetup orientation="landscape" horizontalDpi="4294967292" verticalDpi="4294967292"/>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0.80023</cdr:x>
      <cdr:y>0.12213</cdr:y>
    </cdr:from>
    <cdr:to>
      <cdr:x>0.96028</cdr:x>
      <cdr:y>0.19191</cdr:y>
    </cdr:to>
    <cdr:sp macro="" textlink="">
      <cdr:nvSpPr>
        <cdr:cNvPr id="2" name="Rectangle 1"/>
        <cdr:cNvSpPr/>
      </cdr:nvSpPr>
      <cdr:spPr>
        <a:xfrm xmlns:a="http://schemas.openxmlformats.org/drawingml/2006/main">
          <a:off x="6859991" y="711909"/>
          <a:ext cx="1372028" cy="4067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Sweden</a:t>
          </a:r>
        </a:p>
      </cdr:txBody>
    </cdr:sp>
  </cdr:relSizeAnchor>
  <cdr:relSizeAnchor xmlns:cdr="http://schemas.openxmlformats.org/drawingml/2006/chartDrawing">
    <cdr:from>
      <cdr:x>0.2134</cdr:x>
      <cdr:y>0.33585</cdr:y>
    </cdr:from>
    <cdr:to>
      <cdr:x>0.37345</cdr:x>
      <cdr:y>0.40564</cdr:y>
    </cdr:to>
    <cdr:sp macro="" textlink="">
      <cdr:nvSpPr>
        <cdr:cNvPr id="3" name="Rectangle 2"/>
        <cdr:cNvSpPr/>
      </cdr:nvSpPr>
      <cdr:spPr>
        <a:xfrm xmlns:a="http://schemas.openxmlformats.org/drawingml/2006/main">
          <a:off x="1829356" y="1957767"/>
          <a:ext cx="1372028" cy="406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Denmark</a:t>
          </a:r>
        </a:p>
      </cdr:txBody>
    </cdr:sp>
  </cdr:relSizeAnchor>
  <cdr:relSizeAnchor xmlns:cdr="http://schemas.openxmlformats.org/drawingml/2006/chartDrawing">
    <cdr:from>
      <cdr:x>0.11706</cdr:x>
      <cdr:y>0.50158</cdr:y>
    </cdr:from>
    <cdr:to>
      <cdr:x>0.27711</cdr:x>
      <cdr:y>0.57136</cdr:y>
    </cdr:to>
    <cdr:sp macro="" textlink="">
      <cdr:nvSpPr>
        <cdr:cNvPr id="4" name="Rectangle 3"/>
        <cdr:cNvSpPr/>
      </cdr:nvSpPr>
      <cdr:spPr>
        <a:xfrm xmlns:a="http://schemas.openxmlformats.org/drawingml/2006/main">
          <a:off x="1003525" y="2923840"/>
          <a:ext cx="1372029" cy="4067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Norway</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0.1127</cdr:x>
      <cdr:y>0.50822</cdr:y>
    </cdr:from>
    <cdr:to>
      <cdr:x>0.27275</cdr:x>
      <cdr:y>0.578</cdr:y>
    </cdr:to>
    <cdr:sp macro="" textlink="">
      <cdr:nvSpPr>
        <cdr:cNvPr id="2" name="Rectangle 1"/>
        <cdr:cNvSpPr/>
      </cdr:nvSpPr>
      <cdr:spPr>
        <a:xfrm xmlns:a="http://schemas.openxmlformats.org/drawingml/2006/main">
          <a:off x="966127" y="2962540"/>
          <a:ext cx="1372029" cy="40676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Sweden</a:t>
          </a:r>
        </a:p>
      </cdr:txBody>
    </cdr:sp>
  </cdr:relSizeAnchor>
  <cdr:relSizeAnchor xmlns:cdr="http://schemas.openxmlformats.org/drawingml/2006/chartDrawing">
    <cdr:from>
      <cdr:x>0.42229</cdr:x>
      <cdr:y>0.18319</cdr:y>
    </cdr:from>
    <cdr:to>
      <cdr:x>0.58234</cdr:x>
      <cdr:y>0.25298</cdr:y>
    </cdr:to>
    <cdr:sp macro="" textlink="">
      <cdr:nvSpPr>
        <cdr:cNvPr id="3" name="Rectangle 2"/>
        <cdr:cNvSpPr/>
      </cdr:nvSpPr>
      <cdr:spPr>
        <a:xfrm xmlns:a="http://schemas.openxmlformats.org/drawingml/2006/main">
          <a:off x="3620062" y="1067850"/>
          <a:ext cx="1372029" cy="406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Denmark</a:t>
          </a:r>
        </a:p>
      </cdr:txBody>
    </cdr:sp>
  </cdr:relSizeAnchor>
  <cdr:relSizeAnchor xmlns:cdr="http://schemas.openxmlformats.org/drawingml/2006/chartDrawing">
    <cdr:from>
      <cdr:x>0.82097</cdr:x>
      <cdr:y>0.32715</cdr:y>
    </cdr:from>
    <cdr:to>
      <cdr:x>0.98102</cdr:x>
      <cdr:y>0.39693</cdr:y>
    </cdr:to>
    <cdr:sp macro="" textlink="">
      <cdr:nvSpPr>
        <cdr:cNvPr id="4" name="Rectangle 3"/>
        <cdr:cNvSpPr/>
      </cdr:nvSpPr>
      <cdr:spPr>
        <a:xfrm xmlns:a="http://schemas.openxmlformats.org/drawingml/2006/main">
          <a:off x="7037778" y="1907030"/>
          <a:ext cx="1372029" cy="40676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Norway</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0.42085</cdr:x>
      <cdr:y>0.46246</cdr:y>
    </cdr:from>
    <cdr:to>
      <cdr:x>0.5809</cdr:x>
      <cdr:y>0.53224</cdr:y>
    </cdr:to>
    <cdr:sp macro="" textlink="">
      <cdr:nvSpPr>
        <cdr:cNvPr id="2" name="Rectangle 1"/>
        <cdr:cNvSpPr/>
      </cdr:nvSpPr>
      <cdr:spPr>
        <a:xfrm xmlns:a="http://schemas.openxmlformats.org/drawingml/2006/main">
          <a:off x="3607718" y="2695843"/>
          <a:ext cx="1372028" cy="40676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Sweden</a:t>
          </a:r>
        </a:p>
      </cdr:txBody>
    </cdr:sp>
  </cdr:relSizeAnchor>
  <cdr:relSizeAnchor xmlns:cdr="http://schemas.openxmlformats.org/drawingml/2006/chartDrawing">
    <cdr:from>
      <cdr:x>0.68451</cdr:x>
      <cdr:y>0.20933</cdr:y>
    </cdr:from>
    <cdr:to>
      <cdr:x>0.84456</cdr:x>
      <cdr:y>0.27912</cdr:y>
    </cdr:to>
    <cdr:sp macro="" textlink="">
      <cdr:nvSpPr>
        <cdr:cNvPr id="3" name="Rectangle 2"/>
        <cdr:cNvSpPr/>
      </cdr:nvSpPr>
      <cdr:spPr>
        <a:xfrm xmlns:a="http://schemas.openxmlformats.org/drawingml/2006/main">
          <a:off x="5868003" y="1220236"/>
          <a:ext cx="1372029" cy="406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Denmark</a:t>
          </a:r>
        </a:p>
      </cdr:txBody>
    </cdr:sp>
  </cdr:relSizeAnchor>
  <cdr:relSizeAnchor xmlns:cdr="http://schemas.openxmlformats.org/drawingml/2006/chartDrawing">
    <cdr:from>
      <cdr:x>0.76912</cdr:x>
      <cdr:y>0.43608</cdr:y>
    </cdr:from>
    <cdr:to>
      <cdr:x>0.92917</cdr:x>
      <cdr:y>0.50586</cdr:y>
    </cdr:to>
    <cdr:sp macro="" textlink="">
      <cdr:nvSpPr>
        <cdr:cNvPr id="4" name="Rectangle 3"/>
        <cdr:cNvSpPr/>
      </cdr:nvSpPr>
      <cdr:spPr>
        <a:xfrm xmlns:a="http://schemas.openxmlformats.org/drawingml/2006/main">
          <a:off x="6593278" y="2542030"/>
          <a:ext cx="1372029" cy="40676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600">
              <a:solidFill>
                <a:schemeClr val="tx1"/>
              </a:solidFill>
              <a:effectLst/>
              <a:latin typeface="Arial"/>
              <a:cs typeface="Arial"/>
            </a:rPr>
            <a:t>Norway</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0.71523</cdr:x>
      <cdr:y>0.28758</cdr:y>
    </cdr:from>
    <cdr:to>
      <cdr:x>0.98667</cdr:x>
      <cdr:y>0.34647</cdr:y>
    </cdr:to>
    <cdr:sp macro="" textlink="">
      <cdr:nvSpPr>
        <cdr:cNvPr id="3" name="Rectangle 2"/>
        <cdr:cNvSpPr/>
      </cdr:nvSpPr>
      <cdr:spPr>
        <a:xfrm xmlns:a="http://schemas.openxmlformats.org/drawingml/2006/main">
          <a:off x="6131303" y="1676368"/>
          <a:ext cx="2326919" cy="34328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600">
              <a:solidFill>
                <a:schemeClr val="tx1"/>
              </a:solidFill>
              <a:effectLst/>
              <a:latin typeface="Arial"/>
              <a:cs typeface="Arial"/>
            </a:rPr>
            <a:t>Taxes paid</a:t>
          </a:r>
        </a:p>
      </cdr:txBody>
    </cdr:sp>
  </cdr:relSizeAnchor>
  <cdr:relSizeAnchor xmlns:cdr="http://schemas.openxmlformats.org/drawingml/2006/chartDrawing">
    <cdr:from>
      <cdr:x>0.50963</cdr:x>
      <cdr:y>0.13072</cdr:y>
    </cdr:from>
    <cdr:to>
      <cdr:x>0.78107</cdr:x>
      <cdr:y>0.18961</cdr:y>
    </cdr:to>
    <cdr:sp macro="" textlink="">
      <cdr:nvSpPr>
        <cdr:cNvPr id="5" name="Rectangle 4"/>
        <cdr:cNvSpPr/>
      </cdr:nvSpPr>
      <cdr:spPr>
        <a:xfrm xmlns:a="http://schemas.openxmlformats.org/drawingml/2006/main">
          <a:off x="4368819" y="761982"/>
          <a:ext cx="2326919" cy="34328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600">
              <a:solidFill>
                <a:schemeClr val="tx1"/>
              </a:solidFill>
              <a:effectLst/>
              <a:latin typeface="Arial"/>
              <a:cs typeface="Arial"/>
            </a:rPr>
            <a:t>Taxes owed</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572500" cy="58293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40"/>
  <sheetViews>
    <sheetView tabSelected="1" workbookViewId="0">
      <pane xSplit="1" ySplit="5" topLeftCell="D6" activePane="bottomRight" state="frozen"/>
      <selection activeCell="D14" sqref="D14"/>
      <selection pane="topRight" activeCell="D14" sqref="D14"/>
      <selection pane="bottomLeft" activeCell="D14" sqref="D14"/>
      <selection pane="bottomRight" activeCell="A2" sqref="A2:R2"/>
    </sheetView>
  </sheetViews>
  <sheetFormatPr baseColWidth="10" defaultRowHeight="15" x14ac:dyDescent="0"/>
  <cols>
    <col min="1" max="1" width="15.5" style="1" customWidth="1"/>
    <col min="2" max="5" width="12" style="1" customWidth="1"/>
    <col min="6" max="6" width="2.83203125" style="1" customWidth="1"/>
    <col min="7" max="10" width="12" style="1" customWidth="1"/>
    <col min="11" max="11" width="2.83203125" style="1" customWidth="1"/>
    <col min="12" max="14" width="10.83203125" style="1"/>
    <col min="15" max="15" width="2.83203125" style="1" customWidth="1"/>
    <col min="16" max="16384" width="10.83203125" style="1"/>
  </cols>
  <sheetData>
    <row r="1" spans="1:18" ht="16" thickBot="1"/>
    <row r="2" spans="1:18" ht="33" customHeight="1" thickTop="1">
      <c r="A2" s="154" t="s">
        <v>182</v>
      </c>
      <c r="B2" s="154"/>
      <c r="C2" s="154"/>
      <c r="D2" s="154"/>
      <c r="E2" s="154"/>
      <c r="F2" s="154"/>
      <c r="G2" s="154"/>
      <c r="H2" s="154"/>
      <c r="I2" s="154"/>
      <c r="J2" s="154"/>
      <c r="K2" s="154"/>
      <c r="L2" s="154"/>
      <c r="M2" s="154"/>
      <c r="N2" s="154"/>
      <c r="O2" s="154"/>
      <c r="P2" s="154"/>
      <c r="Q2" s="154"/>
      <c r="R2" s="154"/>
    </row>
    <row r="3" spans="1:18">
      <c r="A3" s="5"/>
      <c r="B3" s="28" t="s">
        <v>47</v>
      </c>
      <c r="C3" s="28" t="s">
        <v>46</v>
      </c>
      <c r="D3" s="28" t="s">
        <v>45</v>
      </c>
      <c r="E3" s="28" t="s">
        <v>44</v>
      </c>
      <c r="F3" s="28"/>
      <c r="G3" s="28" t="s">
        <v>43</v>
      </c>
      <c r="H3" s="28" t="s">
        <v>42</v>
      </c>
      <c r="I3" s="28" t="s">
        <v>41</v>
      </c>
      <c r="J3" s="28" t="s">
        <v>40</v>
      </c>
      <c r="K3" s="28"/>
      <c r="L3" s="28" t="s">
        <v>39</v>
      </c>
      <c r="M3" s="28" t="s">
        <v>38</v>
      </c>
      <c r="N3" s="28" t="s">
        <v>37</v>
      </c>
      <c r="O3" s="28"/>
      <c r="P3" s="28" t="s">
        <v>56</v>
      </c>
      <c r="Q3" s="28" t="s">
        <v>69</v>
      </c>
      <c r="R3" s="28" t="s">
        <v>68</v>
      </c>
    </row>
    <row r="4" spans="1:18" ht="44" customHeight="1">
      <c r="A4" s="5"/>
      <c r="B4" s="158" t="s">
        <v>36</v>
      </c>
      <c r="C4" s="158"/>
      <c r="D4" s="158"/>
      <c r="E4" s="158"/>
      <c r="F4" s="27"/>
      <c r="G4" s="157" t="s">
        <v>35</v>
      </c>
      <c r="H4" s="157"/>
      <c r="I4" s="157"/>
      <c r="J4" s="157"/>
      <c r="K4" s="27"/>
      <c r="L4" s="159" t="s">
        <v>34</v>
      </c>
      <c r="M4" s="159"/>
      <c r="N4" s="159"/>
      <c r="O4" s="131"/>
      <c r="P4" s="155" t="s">
        <v>139</v>
      </c>
      <c r="Q4" s="155" t="s">
        <v>204</v>
      </c>
      <c r="R4" s="155" t="s">
        <v>32</v>
      </c>
    </row>
    <row r="5" spans="1:18" s="22" customFormat="1" ht="31" customHeight="1">
      <c r="A5" s="25"/>
      <c r="B5" s="24" t="s">
        <v>31</v>
      </c>
      <c r="C5" s="130" t="s">
        <v>30</v>
      </c>
      <c r="D5" s="130" t="s">
        <v>29</v>
      </c>
      <c r="E5" s="130" t="s">
        <v>28</v>
      </c>
      <c r="F5" s="25"/>
      <c r="G5" s="24" t="s">
        <v>31</v>
      </c>
      <c r="H5" s="130" t="s">
        <v>30</v>
      </c>
      <c r="I5" s="130" t="s">
        <v>29</v>
      </c>
      <c r="J5" s="130" t="s">
        <v>28</v>
      </c>
      <c r="K5" s="25"/>
      <c r="L5" s="24" t="s">
        <v>27</v>
      </c>
      <c r="M5" s="23" t="s">
        <v>26</v>
      </c>
      <c r="N5" s="23" t="s">
        <v>25</v>
      </c>
      <c r="O5" s="23"/>
      <c r="P5" s="156"/>
      <c r="Q5" s="156"/>
      <c r="R5" s="156"/>
    </row>
    <row r="6" spans="1:18">
      <c r="A6" s="16" t="s">
        <v>24</v>
      </c>
      <c r="B6" s="21">
        <f>$L6*B$23/G6</f>
        <v>-1.0675825772846329E-3</v>
      </c>
      <c r="C6" s="21">
        <f>$L6*C$23/H6</f>
        <v>-2.8394895685312218E-3</v>
      </c>
      <c r="D6" s="21">
        <f>$L6*D$23/I6</f>
        <v>-6.1770431315531879E-4</v>
      </c>
      <c r="E6" s="21">
        <f>$L6*E$23/J6</f>
        <v>-7.9471290137448649E-4</v>
      </c>
      <c r="F6" s="5"/>
      <c r="G6" s="21">
        <f>T.J9!B6*(1-B$23)+$L6*B$23</f>
        <v>-2.7353191183487287E-2</v>
      </c>
      <c r="H6" s="21">
        <f>T.J9!C6*(1-C$23)+$L6*C$23</f>
        <v>-1.2710043979818706E-2</v>
      </c>
      <c r="I6" s="21">
        <f>T.J9!D6*(1-D$23)+$L6*D$23</f>
        <v>-5.9108310363048547E-2</v>
      </c>
      <c r="J6" s="21">
        <f>T.J9!E6*(1-E$23)+$L6*E$23</f>
        <v>-1.8559056905076428E-2</v>
      </c>
      <c r="K6" s="5"/>
      <c r="L6" s="20">
        <f t="shared" ref="L6:L21" si="0">(Q6/Q$23+R6/R$23)/2</f>
        <v>2.0881252592595241E-3</v>
      </c>
      <c r="M6" s="19">
        <f t="shared" ref="M6:M21" si="1">R6/SUM(R$6:R$21)</f>
        <v>1.1507203468781215E-3</v>
      </c>
      <c r="N6" s="19">
        <f t="shared" ref="N6:N21" si="2">Q6/Q$23</f>
        <v>3.0255301716409265E-3</v>
      </c>
      <c r="O6" s="8"/>
      <c r="P6" s="132">
        <f>P$23</f>
        <v>0.9</v>
      </c>
      <c r="Q6" s="13">
        <v>7.1382873660874777</v>
      </c>
      <c r="R6" s="18">
        <v>1.1599104014892578</v>
      </c>
    </row>
    <row r="7" spans="1:18">
      <c r="A7" s="16" t="s">
        <v>23</v>
      </c>
      <c r="B7" s="15">
        <f>(B6+B8)/2</f>
        <v>-3.1547478209719012E-4</v>
      </c>
      <c r="C7" s="15">
        <f t="shared" ref="C7:C21" si="3">$L7*C$23/H7</f>
        <v>1.7771132127679878E-3</v>
      </c>
      <c r="D7" s="15">
        <f t="shared" ref="D7:D21" si="4">$L7*D$23/I7</f>
        <v>-3.1811495417746012E-4</v>
      </c>
      <c r="E7" s="15">
        <f t="shared" ref="E7:E21" si="5">$L7*E$23/J7</f>
        <v>-6.0323081448672052E-3</v>
      </c>
      <c r="F7" s="5"/>
      <c r="G7" s="15">
        <f>T.J9!B7*(1-B$23)+$L7*B$23</f>
        <v>-3.2596374519639986E-6</v>
      </c>
      <c r="H7" s="15">
        <f>T.J9!C7*(1-C$23)+$L7*C$23</f>
        <v>1.2100193260314997E-3</v>
      </c>
      <c r="I7" s="15">
        <f>T.J9!D7*(1-D$23)+$L7*D$23</f>
        <v>-6.83856793191803E-3</v>
      </c>
      <c r="J7" s="15">
        <f>T.J9!E7*(1-E$23)+$L7*E$23</f>
        <v>-1.4568093505459617E-4</v>
      </c>
      <c r="K7" s="5"/>
      <c r="L7" s="14">
        <f t="shared" si="0"/>
        <v>1.244161100335915E-4</v>
      </c>
      <c r="M7" s="8">
        <f t="shared" si="1"/>
        <v>4.476196162913676E-5</v>
      </c>
      <c r="N7" s="8">
        <f t="shared" si="2"/>
        <v>2.0407025843804626E-4</v>
      </c>
      <c r="O7" s="8"/>
      <c r="P7" s="132">
        <f t="shared" ref="P7:P21" si="6">P$23</f>
        <v>0.9</v>
      </c>
      <c r="Q7" s="13">
        <v>0.48147335011121367</v>
      </c>
      <c r="R7" s="18">
        <v>4.5119446289062497E-2</v>
      </c>
    </row>
    <row r="8" spans="1:18">
      <c r="A8" s="16" t="s">
        <v>22</v>
      </c>
      <c r="B8" s="15">
        <f t="shared" ref="B8:B21" si="7">$L8*B$23/G8</f>
        <v>4.3663301309025264E-4</v>
      </c>
      <c r="C8" s="15">
        <f t="shared" si="3"/>
        <v>4.5488272169485453E-4</v>
      </c>
      <c r="D8" s="15">
        <f t="shared" si="4"/>
        <v>3.1460553875624058E-3</v>
      </c>
      <c r="E8" s="15">
        <f t="shared" si="5"/>
        <v>2.949341615502472E-4</v>
      </c>
      <c r="F8" s="5"/>
      <c r="G8" s="15">
        <f>T.J9!B8*(1-B$23)+$L8*B$23</f>
        <v>6.3558282703106766E-3</v>
      </c>
      <c r="H8" s="15">
        <f>T.J9!C8*(1-C$23)+$L8*C$23</f>
        <v>7.5399268888195828E-3</v>
      </c>
      <c r="I8" s="15">
        <f>T.J9!D8*(1-D$23)+$L8*D$23</f>
        <v>1.1029150406432757E-3</v>
      </c>
      <c r="J8" s="15">
        <f>T.J9!E8*(1-E$23)+$L8*E$23</f>
        <v>4.7524803812490019E-3</v>
      </c>
      <c r="K8" s="5"/>
      <c r="L8" s="14">
        <f t="shared" si="0"/>
        <v>1.9844300351463376E-4</v>
      </c>
      <c r="M8" s="8">
        <f t="shared" si="1"/>
        <v>8.3986696268295452E-5</v>
      </c>
      <c r="N8" s="8">
        <f t="shared" si="2"/>
        <v>3.1289931076097208E-4</v>
      </c>
      <c r="O8" s="8"/>
      <c r="P8" s="132">
        <f t="shared" si="6"/>
        <v>0.9</v>
      </c>
      <c r="Q8" s="13">
        <v>0.7382392738298591</v>
      </c>
      <c r="R8" s="18">
        <v>8.4657443359375001E-2</v>
      </c>
    </row>
    <row r="9" spans="1:18">
      <c r="A9" s="16" t="s">
        <v>21</v>
      </c>
      <c r="B9" s="15">
        <f t="shared" si="7"/>
        <v>2.4156283694812302E-4</v>
      </c>
      <c r="C9" s="15">
        <f t="shared" si="3"/>
        <v>2.7662822005421656E-4</v>
      </c>
      <c r="D9" s="15">
        <f t="shared" si="4"/>
        <v>6.0334315895354098E-4</v>
      </c>
      <c r="E9" s="15">
        <f t="shared" si="5"/>
        <v>1.5127941187364116E-4</v>
      </c>
      <c r="F9" s="5"/>
      <c r="G9" s="15">
        <f>T.J9!B9*(1-B$23)+$L9*B$23</f>
        <v>1.669384006658052E-2</v>
      </c>
      <c r="H9" s="15">
        <f>T.J9!C9*(1-C$23)+$L9*C$23</f>
        <v>1.8016388566494866E-2</v>
      </c>
      <c r="I9" s="15">
        <f>T.J9!D9*(1-D$23)+$L9*D$23</f>
        <v>8.3568321127318046E-3</v>
      </c>
      <c r="J9" s="15">
        <f>T.J9!E9*(1-E$23)+$L9*E$23</f>
        <v>1.3463662941208649E-2</v>
      </c>
      <c r="K9" s="17"/>
      <c r="L9" s="14">
        <f t="shared" si="0"/>
        <v>2.8835895183087844E-4</v>
      </c>
      <c r="M9" s="8">
        <f t="shared" si="1"/>
        <v>1.2329751005091145E-5</v>
      </c>
      <c r="N9" s="8">
        <f t="shared" si="2"/>
        <v>5.6438815265666571E-4</v>
      </c>
      <c r="O9" s="8"/>
      <c r="P9" s="132">
        <f t="shared" si="6"/>
        <v>0.9</v>
      </c>
      <c r="Q9" s="13">
        <v>1.3315897020103049</v>
      </c>
      <c r="R9" s="18">
        <v>1.2428220703124999E-2</v>
      </c>
    </row>
    <row r="10" spans="1:18">
      <c r="A10" s="16" t="s">
        <v>20</v>
      </c>
      <c r="B10" s="15">
        <f t="shared" si="7"/>
        <v>2.8948016537211569E-4</v>
      </c>
      <c r="C10" s="15">
        <f t="shared" si="3"/>
        <v>3.5364680101188572E-4</v>
      </c>
      <c r="D10" s="15">
        <f t="shared" si="4"/>
        <v>3.8681792610212052E-4</v>
      </c>
      <c r="E10" s="15">
        <f t="shared" si="5"/>
        <v>1.7653255052342708E-4</v>
      </c>
      <c r="F10" s="5"/>
      <c r="G10" s="15">
        <f>T.J9!B10*(1-B$23)+$L10*B$23</f>
        <v>3.2830710232022171E-2</v>
      </c>
      <c r="H10" s="15">
        <f>T.J9!C10*(1-C$23)+$L10*C$23</f>
        <v>3.3212931397737684E-2</v>
      </c>
      <c r="I10" s="15">
        <f>T.J9!D10*(1-D$23)+$L10*D$23</f>
        <v>3.0719362457359844E-2</v>
      </c>
      <c r="J10" s="15">
        <f>T.J9!E10*(1-E$23)+$L10*E$23</f>
        <v>2.7191363296487664E-2</v>
      </c>
      <c r="K10" s="17"/>
      <c r="L10" s="14">
        <f t="shared" si="0"/>
        <v>6.7958871481853755E-4</v>
      </c>
      <c r="M10" s="8">
        <f t="shared" si="1"/>
        <v>4.8183011148598308E-4</v>
      </c>
      <c r="N10" s="8">
        <f t="shared" si="2"/>
        <v>8.7734731815109206E-4</v>
      </c>
      <c r="O10" s="8"/>
      <c r="P10" s="132">
        <f t="shared" si="6"/>
        <v>0.9</v>
      </c>
      <c r="Q10" s="13">
        <v>2.0699701941600543</v>
      </c>
      <c r="R10" s="18">
        <v>0.4856781750488281</v>
      </c>
    </row>
    <row r="11" spans="1:18">
      <c r="A11" s="16" t="s">
        <v>19</v>
      </c>
      <c r="B11" s="15">
        <f t="shared" si="7"/>
        <v>2.7552528952801668E-4</v>
      </c>
      <c r="C11" s="15">
        <f t="shared" si="3"/>
        <v>3.5585901322982862E-4</v>
      </c>
      <c r="D11" s="15">
        <f t="shared" si="4"/>
        <v>2.8450938840056817E-4</v>
      </c>
      <c r="E11" s="15">
        <f t="shared" si="5"/>
        <v>1.5895934517599062E-4</v>
      </c>
      <c r="F11" s="5"/>
      <c r="G11" s="15">
        <f>T.J9!B11*(1-B$23)+$L11*B$23</f>
        <v>5.3686600123461714E-2</v>
      </c>
      <c r="H11" s="15">
        <f>T.J9!C11*(1-C$23)+$L11*C$23</f>
        <v>5.1372091964407778E-2</v>
      </c>
      <c r="I11" s="15">
        <f>T.J9!D11*(1-D$23)+$L11*D$23</f>
        <v>6.5005554535058019E-2</v>
      </c>
      <c r="J11" s="15">
        <f>T.J9!E11*(1-E$23)+$L11*E$23</f>
        <v>4.700001454846256E-2</v>
      </c>
      <c r="K11" s="17"/>
      <c r="L11" s="14">
        <f t="shared" si="0"/>
        <v>1.0577290629798595E-3</v>
      </c>
      <c r="M11" s="8">
        <f t="shared" si="1"/>
        <v>7.189763882069776E-4</v>
      </c>
      <c r="N11" s="8">
        <f t="shared" si="2"/>
        <v>1.3964817377527413E-3</v>
      </c>
      <c r="O11" s="8"/>
      <c r="P11" s="132">
        <f t="shared" si="6"/>
        <v>0.9</v>
      </c>
      <c r="Q11" s="13">
        <v>3.2947904598703013</v>
      </c>
      <c r="R11" s="18">
        <v>0.724718384765625</v>
      </c>
    </row>
    <row r="12" spans="1:18">
      <c r="A12" s="16" t="s">
        <v>18</v>
      </c>
      <c r="B12" s="15">
        <f t="shared" si="7"/>
        <v>2.884089297756532E-4</v>
      </c>
      <c r="C12" s="15">
        <f t="shared" si="3"/>
        <v>3.7902001174518993E-4</v>
      </c>
      <c r="D12" s="15">
        <f t="shared" si="4"/>
        <v>2.8484408688884982E-4</v>
      </c>
      <c r="E12" s="15">
        <f t="shared" si="5"/>
        <v>1.5907592916003093E-4</v>
      </c>
      <c r="F12" s="5"/>
      <c r="G12" s="15">
        <f>T.J9!B12*(1-B$23)+$L12*B$23</f>
        <v>8.0697710350603941E-2</v>
      </c>
      <c r="H12" s="15">
        <f>T.J9!C12*(1-C$23)+$L12*C$23</f>
        <v>7.5890187730238992E-2</v>
      </c>
      <c r="I12" s="15">
        <f>T.J9!D12*(1-D$23)+$L12*D$23</f>
        <v>0.1021603583301938</v>
      </c>
      <c r="J12" s="15">
        <f>T.J9!E12*(1-E$23)+$L12*E$23</f>
        <v>7.3896204960550743E-2</v>
      </c>
      <c r="K12" s="5"/>
      <c r="L12" s="14">
        <f t="shared" si="0"/>
        <v>1.6642439387856626E-3</v>
      </c>
      <c r="M12" s="8">
        <f t="shared" si="1"/>
        <v>8.9125159875056055E-4</v>
      </c>
      <c r="N12" s="8">
        <f t="shared" si="2"/>
        <v>2.4372362788207648E-3</v>
      </c>
      <c r="O12" s="8"/>
      <c r="P12" s="132">
        <f t="shared" si="6"/>
        <v>0.9</v>
      </c>
      <c r="Q12" s="13">
        <v>5.7502956342492899</v>
      </c>
      <c r="R12" s="18">
        <v>0.89836944531249996</v>
      </c>
    </row>
    <row r="13" spans="1:18">
      <c r="A13" s="16" t="s">
        <v>17</v>
      </c>
      <c r="B13" s="15">
        <f t="shared" si="7"/>
        <v>4.7104368178421088E-4</v>
      </c>
      <c r="C13" s="15">
        <f t="shared" si="3"/>
        <v>6.1464116274966842E-4</v>
      </c>
      <c r="D13" s="15">
        <f t="shared" si="4"/>
        <v>4.7956308851123292E-4</v>
      </c>
      <c r="E13" s="15">
        <f t="shared" si="5"/>
        <v>2.4929686245383045E-4</v>
      </c>
      <c r="F13" s="5"/>
      <c r="G13" s="15">
        <f>T.J9!B13*(1-B$23)+$L13*B$23</f>
        <v>0.11861355513041594</v>
      </c>
      <c r="H13" s="15">
        <f>T.J9!C13*(1-C$23)+$L13*C$23</f>
        <v>0.11234447430551668</v>
      </c>
      <c r="I13" s="15">
        <f>T.J9!D13*(1-D$23)+$L13*D$23</f>
        <v>0.14566977775478712</v>
      </c>
      <c r="J13" s="15">
        <f>T.J9!E13*(1-E$23)+$L13*E$23</f>
        <v>0.11319712100594752</v>
      </c>
      <c r="K13" s="5"/>
      <c r="L13" s="14">
        <f t="shared" si="0"/>
        <v>3.9952372496586536E-3</v>
      </c>
      <c r="M13" s="8">
        <f t="shared" si="1"/>
        <v>3.1847236494264471E-3</v>
      </c>
      <c r="N13" s="8">
        <f t="shared" si="2"/>
        <v>4.8057508498908601E-3</v>
      </c>
      <c r="O13" s="8"/>
      <c r="P13" s="132">
        <f t="shared" si="6"/>
        <v>0.9</v>
      </c>
      <c r="Q13" s="13">
        <v>11.338452644725905</v>
      </c>
      <c r="R13" s="18">
        <v>3.2101579648437499</v>
      </c>
    </row>
    <row r="14" spans="1:18">
      <c r="A14" s="16" t="s">
        <v>16</v>
      </c>
      <c r="B14" s="15">
        <f t="shared" si="7"/>
        <v>4.4667158622499226E-4</v>
      </c>
      <c r="C14" s="15">
        <f t="shared" si="3"/>
        <v>5.6885519865476186E-4</v>
      </c>
      <c r="D14" s="15">
        <f t="shared" si="4"/>
        <v>4.862123375704278E-4</v>
      </c>
      <c r="E14" s="15">
        <f t="shared" si="5"/>
        <v>2.2447163724661649E-4</v>
      </c>
      <c r="F14" s="5"/>
      <c r="G14" s="15">
        <f>T.J9!B14*(1-B$23)+$L14*B$23</f>
        <v>0.1792770377395182</v>
      </c>
      <c r="H14" s="15">
        <f>T.J9!C14*(1-C$23)+$L14*C$23</f>
        <v>0.17397590945706301</v>
      </c>
      <c r="I14" s="15">
        <f>T.J9!D14*(1-D$23)+$L14*D$23</f>
        <v>0.20592388351869509</v>
      </c>
      <c r="J14" s="15">
        <f>T.J9!E14*(1-E$23)+$L14*E$23</f>
        <v>0.18018067456933251</v>
      </c>
      <c r="K14" s="5"/>
      <c r="L14" s="14">
        <f t="shared" si="0"/>
        <v>5.7261149598448729E-3</v>
      </c>
      <c r="M14" s="8">
        <f t="shared" si="1"/>
        <v>3.9790702396406879E-3</v>
      </c>
      <c r="N14" s="8">
        <f t="shared" si="2"/>
        <v>7.473159680049057E-3</v>
      </c>
      <c r="O14" s="8"/>
      <c r="P14" s="132">
        <f t="shared" si="6"/>
        <v>0.9</v>
      </c>
      <c r="Q14" s="13">
        <v>17.631806097612316</v>
      </c>
      <c r="R14" s="18">
        <v>4.0108484843749999</v>
      </c>
    </row>
    <row r="15" spans="1:18">
      <c r="A15" s="16" t="s">
        <v>15</v>
      </c>
      <c r="B15" s="15">
        <f t="shared" si="7"/>
        <v>1.0312693391503157E-3</v>
      </c>
      <c r="C15" s="15">
        <f t="shared" si="3"/>
        <v>1.2690193790776834E-3</v>
      </c>
      <c r="D15" s="15">
        <f t="shared" si="4"/>
        <v>1.2099056578412217E-3</v>
      </c>
      <c r="E15" s="15">
        <f t="shared" si="5"/>
        <v>5.0170163301078746E-4</v>
      </c>
      <c r="F15" s="5"/>
      <c r="G15" s="15">
        <f>T.J9!B15*(1-B$23)+$L15*B$23</f>
        <v>0.13413345127322096</v>
      </c>
      <c r="H15" s="15">
        <f>T.J9!C15*(1-C$23)+$L15*C$23</f>
        <v>0.13471588334230913</v>
      </c>
      <c r="I15" s="15">
        <f>T.J9!D15*(1-D$23)+$L15*D$23</f>
        <v>0.14294777429489661</v>
      </c>
      <c r="J15" s="15">
        <f>T.J9!E15*(1-E$23)+$L15*E$23</f>
        <v>0.13925807216203409</v>
      </c>
      <c r="K15" s="5"/>
      <c r="L15" s="14">
        <f t="shared" si="0"/>
        <v>9.8913660340808358E-3</v>
      </c>
      <c r="M15" s="8">
        <f t="shared" si="1"/>
        <v>1.1365894264177756E-2</v>
      </c>
      <c r="N15" s="8">
        <f t="shared" si="2"/>
        <v>8.4168378039839158E-3</v>
      </c>
      <c r="O15" s="8"/>
      <c r="P15" s="132">
        <f t="shared" si="6"/>
        <v>0.9</v>
      </c>
      <c r="Q15" s="13">
        <v>19.858273938811816</v>
      </c>
      <c r="R15" s="13">
        <v>11.456666265625</v>
      </c>
    </row>
    <row r="16" spans="1:18">
      <c r="A16" s="16" t="s">
        <v>14</v>
      </c>
      <c r="B16" s="15">
        <f t="shared" si="7"/>
        <v>3.0194034699500237E-3</v>
      </c>
      <c r="C16" s="15">
        <f t="shared" si="3"/>
        <v>3.627285525457036E-3</v>
      </c>
      <c r="D16" s="15">
        <f t="shared" si="4"/>
        <v>3.9073198308430378E-3</v>
      </c>
      <c r="E16" s="15">
        <f t="shared" si="5"/>
        <v>1.4487821416733629E-3</v>
      </c>
      <c r="F16" s="5"/>
      <c r="G16" s="15">
        <f>T.J9!B16*(1-B$23)+$L16*B$23</f>
        <v>0.17750186073332844</v>
      </c>
      <c r="H16" s="15">
        <f>T.J9!C16*(1-C$23)+$L16*C$23</f>
        <v>0.18260815533714939</v>
      </c>
      <c r="I16" s="15">
        <f>T.J9!D16*(1-D$23)+$L16*D$23</f>
        <v>0.17150026627195131</v>
      </c>
      <c r="J16" s="15">
        <f>T.J9!E16*(1-E$23)+$L16*E$23</f>
        <v>0.18684335807061536</v>
      </c>
      <c r="K16" s="5"/>
      <c r="L16" s="14">
        <f t="shared" si="0"/>
        <v>3.8324026186945782E-2</v>
      </c>
      <c r="M16" s="8">
        <f t="shared" si="1"/>
        <v>3.474400496274075E-2</v>
      </c>
      <c r="N16" s="8">
        <f t="shared" si="2"/>
        <v>4.1904047411150815E-2</v>
      </c>
      <c r="O16" s="8"/>
      <c r="P16" s="132">
        <f t="shared" si="6"/>
        <v>0.9</v>
      </c>
      <c r="Q16" s="13">
        <v>98.866352425339102</v>
      </c>
      <c r="R16" s="13">
        <v>35.021482721679689</v>
      </c>
    </row>
    <row r="17" spans="1:22">
      <c r="A17" s="16" t="s">
        <v>13</v>
      </c>
      <c r="B17" s="15">
        <f t="shared" si="7"/>
        <v>1.1223786032359068E-2</v>
      </c>
      <c r="C17" s="15">
        <f t="shared" si="3"/>
        <v>1.3771048833268268E-2</v>
      </c>
      <c r="D17" s="15">
        <f t="shared" si="4"/>
        <v>1.6554208959568811E-2</v>
      </c>
      <c r="E17" s="15">
        <f t="shared" si="5"/>
        <v>5.1266367718456694E-3</v>
      </c>
      <c r="F17" s="5"/>
      <c r="G17" s="15">
        <f>T.J9!B17*(1-B$23)+$L17*B$23</f>
        <v>4.3318598107316551E-2</v>
      </c>
      <c r="H17" s="15">
        <f>T.J9!C17*(1-C$23)+$L17*C$23</f>
        <v>4.3633957689975349E-2</v>
      </c>
      <c r="I17" s="15">
        <f>T.J9!D17*(1-D$23)+$L17*D$23</f>
        <v>3.6721891207055768E-2</v>
      </c>
      <c r="J17" s="15">
        <f>T.J9!E17*(1-E$23)+$L17*E$23</f>
        <v>4.7900264569810849E-2</v>
      </c>
      <c r="K17" s="5"/>
      <c r="L17" s="14">
        <f t="shared" si="0"/>
        <v>3.4766489496761359E-2</v>
      </c>
      <c r="M17" s="8">
        <f t="shared" si="1"/>
        <v>2.9866371921396486E-2</v>
      </c>
      <c r="N17" s="8">
        <f t="shared" si="2"/>
        <v>3.9666607072126228E-2</v>
      </c>
      <c r="O17" s="8"/>
      <c r="P17" s="132">
        <f t="shared" si="6"/>
        <v>0.9</v>
      </c>
      <c r="Q17" s="13">
        <v>93.587445523620332</v>
      </c>
      <c r="R17" s="13">
        <v>30.104895199218749</v>
      </c>
    </row>
    <row r="18" spans="1:22">
      <c r="A18" s="16" t="s">
        <v>12</v>
      </c>
      <c r="B18" s="15">
        <f t="shared" si="7"/>
        <v>2.6976795938471163E-2</v>
      </c>
      <c r="C18" s="15">
        <f t="shared" si="3"/>
        <v>3.4923925348971201E-2</v>
      </c>
      <c r="D18" s="15">
        <f t="shared" si="4"/>
        <v>4.2353365722892368E-2</v>
      </c>
      <c r="E18" s="15">
        <f t="shared" si="5"/>
        <v>1.2219177501975651E-2</v>
      </c>
      <c r="F18" s="5"/>
      <c r="G18" s="15">
        <f>T.J9!B18*(1-B$23)+$L18*B$23</f>
        <v>6.8555996668680771E-2</v>
      </c>
      <c r="H18" s="15">
        <f>T.J9!C18*(1-C$23)+$L18*C$23</f>
        <v>6.5447131561202299E-2</v>
      </c>
      <c r="I18" s="15">
        <f>T.J9!D18*(1-D$23)+$L18*D$23</f>
        <v>5.4596850149253175E-2</v>
      </c>
      <c r="J18" s="15">
        <f>T.J9!E18*(1-E$23)+$L18*E$23</f>
        <v>7.6445254426725048E-2</v>
      </c>
      <c r="K18" s="5"/>
      <c r="L18" s="14">
        <f t="shared" si="0"/>
        <v>0.13224610329411837</v>
      </c>
      <c r="M18" s="8">
        <f t="shared" si="1"/>
        <v>0.14325174583561504</v>
      </c>
      <c r="N18" s="8">
        <f t="shared" si="2"/>
        <v>0.12124046075262171</v>
      </c>
      <c r="O18" s="8"/>
      <c r="P18" s="132">
        <f t="shared" si="6"/>
        <v>0.9</v>
      </c>
      <c r="Q18" s="13">
        <v>286.04879150145086</v>
      </c>
      <c r="R18" s="13">
        <v>144.39580431249999</v>
      </c>
    </row>
    <row r="19" spans="1:22">
      <c r="A19" s="16" t="s">
        <v>11</v>
      </c>
      <c r="B19" s="15">
        <f t="shared" si="7"/>
        <v>4.4815629877747239E-2</v>
      </c>
      <c r="C19" s="15">
        <f t="shared" si="3"/>
        <v>5.9061138605226229E-2</v>
      </c>
      <c r="D19" s="15">
        <f t="shared" si="4"/>
        <v>6.9459308831731223E-2</v>
      </c>
      <c r="E19" s="15">
        <f t="shared" si="5"/>
        <v>2.0818174318707042E-2</v>
      </c>
      <c r="F19" s="5"/>
      <c r="G19" s="15">
        <f>T.J9!B19*(1-B$23)+$L19*B$23</f>
        <v>2.0868939190928196E-2</v>
      </c>
      <c r="H19" s="15">
        <f>T.J9!C19*(1-C$23)+$L19*C$23</f>
        <v>1.9570679981628713E-2</v>
      </c>
      <c r="I19" s="15">
        <f>T.J9!D19*(1-D$23)+$L19*D$23</f>
        <v>1.6835232603890405E-2</v>
      </c>
      <c r="J19" s="15">
        <f>T.J9!E19*(1-E$23)+$L19*E$23</f>
        <v>2.2690492680624529E-2</v>
      </c>
      <c r="K19" s="5"/>
      <c r="L19" s="14">
        <f t="shared" si="0"/>
        <v>6.6877025195532416E-2</v>
      </c>
      <c r="M19" s="8">
        <f t="shared" si="1"/>
        <v>6.736365147569319E-2</v>
      </c>
      <c r="N19" s="8">
        <f t="shared" si="2"/>
        <v>6.6390398915371643E-2</v>
      </c>
      <c r="O19" s="8"/>
      <c r="P19" s="132">
        <f t="shared" si="6"/>
        <v>0.9</v>
      </c>
      <c r="Q19" s="13">
        <v>156.63824814877762</v>
      </c>
      <c r="R19" s="13">
        <v>67.901641124999998</v>
      </c>
    </row>
    <row r="20" spans="1:22">
      <c r="A20" s="5" t="s">
        <v>10</v>
      </c>
      <c r="B20" s="15">
        <f t="shared" si="7"/>
        <v>7.3548909019696393E-2</v>
      </c>
      <c r="C20" s="15">
        <f t="shared" si="3"/>
        <v>9.927035810191373E-2</v>
      </c>
      <c r="D20" s="15">
        <f t="shared" si="4"/>
        <v>0.10770968353473301</v>
      </c>
      <c r="E20" s="15">
        <f t="shared" si="5"/>
        <v>3.5219905755422408E-2</v>
      </c>
      <c r="F20" s="5"/>
      <c r="G20" s="15">
        <f>T.J9!B20*(1-B$23)+$L20*B$23</f>
        <v>3.5448866437147217E-2</v>
      </c>
      <c r="H20" s="15">
        <f>T.J9!C20*(1-C$23)+$L20*C$23</f>
        <v>3.245912818331103E-2</v>
      </c>
      <c r="I20" s="15">
        <f>T.J9!D20*(1-D$23)+$L20*D$23</f>
        <v>3.026519926357599E-2</v>
      </c>
      <c r="J20" s="15">
        <f>T.J9!E20*(1-E$23)+$L20*E$23</f>
        <v>3.7389278608214567E-2</v>
      </c>
      <c r="K20" s="5"/>
      <c r="L20" s="14">
        <f t="shared" si="0"/>
        <v>0.18643423092604261</v>
      </c>
      <c r="M20" s="8">
        <f t="shared" si="1"/>
        <v>0.14945201072955769</v>
      </c>
      <c r="N20" s="8">
        <f t="shared" si="2"/>
        <v>0.22341645112252753</v>
      </c>
      <c r="O20" s="8"/>
      <c r="P20" s="132">
        <f t="shared" si="6"/>
        <v>0.9</v>
      </c>
      <c r="Q20" s="13">
        <v>527.11780744168789</v>
      </c>
      <c r="R20" s="13">
        <v>150.64558668750001</v>
      </c>
    </row>
    <row r="21" spans="1:22">
      <c r="A21" s="5" t="s">
        <v>9</v>
      </c>
      <c r="B21" s="15">
        <f t="shared" si="7"/>
        <v>0.12145235397772845</v>
      </c>
      <c r="C21" s="15">
        <f t="shared" si="3"/>
        <v>0.14678887888663464</v>
      </c>
      <c r="D21" s="15">
        <f t="shared" si="4"/>
        <v>0.16652975802594044</v>
      </c>
      <c r="E21" s="15">
        <f t="shared" si="5"/>
        <v>7.5100806387085842E-2</v>
      </c>
      <c r="F21" s="5"/>
      <c r="G21" s="15">
        <f>T.J9!B21*(1-B$23)+$L21*B$23</f>
        <v>5.9373456504369336E-2</v>
      </c>
      <c r="H21" s="15">
        <f>T.J9!C21*(1-C$23)+$L21*C$23</f>
        <v>6.0713178247932709E-2</v>
      </c>
      <c r="I21" s="15">
        <f>T.J9!D21*(1-D$23)+$L21*D$23</f>
        <v>5.4140980754874321E-2</v>
      </c>
      <c r="J21" s="15">
        <f>T.J9!E21*(1-E$23)+$L21*E$23</f>
        <v>4.8496495618867888E-2</v>
      </c>
      <c r="K21" s="5"/>
      <c r="L21" s="14">
        <f t="shared" si="0"/>
        <v>0.5156385016157925</v>
      </c>
      <c r="M21" s="8">
        <f t="shared" si="1"/>
        <v>0.55340867006752781</v>
      </c>
      <c r="N21" s="8">
        <f t="shared" si="2"/>
        <v>0.47786833316405708</v>
      </c>
      <c r="O21" s="8"/>
      <c r="P21" s="134">
        <f t="shared" si="6"/>
        <v>0.9</v>
      </c>
      <c r="Q21" s="137">
        <v>1127.4590870889226</v>
      </c>
      <c r="R21" s="137">
        <v>557.82838500000003</v>
      </c>
    </row>
    <row r="22" spans="1:22">
      <c r="A22" s="5"/>
      <c r="B22" s="11"/>
      <c r="C22" s="11"/>
      <c r="D22" s="11"/>
      <c r="E22" s="11"/>
      <c r="F22" s="5"/>
      <c r="G22" s="11"/>
      <c r="H22" s="11"/>
      <c r="I22" s="11"/>
      <c r="J22" s="11"/>
      <c r="K22" s="5"/>
      <c r="L22" s="12"/>
      <c r="M22" s="11"/>
      <c r="N22" s="11"/>
      <c r="O22" s="5"/>
      <c r="P22" s="5"/>
    </row>
    <row r="23" spans="1:22">
      <c r="A23" s="5" t="s">
        <v>8</v>
      </c>
      <c r="B23" s="4">
        <v>1.3984692829673438E-2</v>
      </c>
      <c r="C23" s="4">
        <v>1.7283463784670779E-2</v>
      </c>
      <c r="D23" s="4">
        <v>1.7485281638480704E-2</v>
      </c>
      <c r="E23" s="4">
        <v>7.0633319981185955E-3</v>
      </c>
      <c r="F23" s="5"/>
      <c r="G23" s="10">
        <f>SUM(G6:G21)</f>
        <v>1.0000000000069653</v>
      </c>
      <c r="H23" s="10">
        <f>SUM(H6:H21)</f>
        <v>1</v>
      </c>
      <c r="I23" s="10">
        <f>SUM(I6:I21)</f>
        <v>0.99999999999999989</v>
      </c>
      <c r="J23" s="10">
        <f>SUM(J6:J21)</f>
        <v>1</v>
      </c>
      <c r="K23" s="5"/>
      <c r="L23" s="10">
        <f>SUM(L6:L21)</f>
        <v>1</v>
      </c>
      <c r="M23" s="10">
        <f>SUM(M6:M21)</f>
        <v>1</v>
      </c>
      <c r="N23" s="10">
        <f>SUM(N6:N21)</f>
        <v>1</v>
      </c>
      <c r="O23" s="10"/>
      <c r="P23" s="10">
        <v>0.9</v>
      </c>
      <c r="Q23" s="9">
        <f>SUM(Q6:Q21)</f>
        <v>2359.3509107912669</v>
      </c>
      <c r="R23" s="9">
        <f>SUM(R6:R21)</f>
        <v>1007.98634927771</v>
      </c>
      <c r="V23" s="36"/>
    </row>
    <row r="24" spans="1:22">
      <c r="A24" s="5" t="s">
        <v>7</v>
      </c>
      <c r="B24" s="8">
        <f>SUMPRODUCT(B6:B10,G6:G10)/SUM(G6:G10)</f>
        <v>1.5956580144862878E-3</v>
      </c>
      <c r="C24" s="8">
        <f>SUMPRODUCT(C6:C10,H6:H10)/SUM(H6:H10)</f>
        <v>1.2354688065023811E-3</v>
      </c>
      <c r="D24" s="8">
        <f>SUMPRODUCT(D6:D10,I6:I10)/SUM(I6:I10)</f>
        <v>-2.2928480564694356E-3</v>
      </c>
      <c r="E24" s="8">
        <f>SUMPRODUCT(E6:E10,J6:J10)/SUM(J6:J10)</f>
        <v>8.9378442331049138E-4</v>
      </c>
      <c r="F24" s="5"/>
      <c r="G24" s="4">
        <f>SUM(G6:G10)</f>
        <v>2.8523927747974118E-2</v>
      </c>
      <c r="H24" s="4">
        <f>SUM(H6:H10)</f>
        <v>4.7269222199264924E-2</v>
      </c>
      <c r="I24" s="4">
        <f>SUM(I6:I10)</f>
        <v>-2.5767768684231654E-2</v>
      </c>
      <c r="J24" s="4">
        <f>SUM(J6:J10)</f>
        <v>2.6702768778814293E-2</v>
      </c>
      <c r="K24" s="5"/>
      <c r="L24" s="4">
        <f>SUM(L6:L10)</f>
        <v>3.3789320394571653E-3</v>
      </c>
      <c r="M24" s="4">
        <f>SUM(M6:M10)</f>
        <v>1.7736288672666281E-3</v>
      </c>
      <c r="N24" s="4">
        <f>SUM(N6:N10)</f>
        <v>4.9842352116477029E-3</v>
      </c>
      <c r="O24" s="4"/>
      <c r="P24" s="10">
        <f>P$23</f>
        <v>0.9</v>
      </c>
    </row>
    <row r="25" spans="1:22">
      <c r="A25" s="5" t="s">
        <v>6</v>
      </c>
      <c r="B25" s="8">
        <f>SUMPRODUCT(B11:B14,G11:G14)/SUM(G11:G14)</f>
        <v>4.0255883354127741E-4</v>
      </c>
      <c r="C25" s="8">
        <f>SUMPRODUCT(C11:C14,H11:H14)/SUM(H11:H14)</f>
        <v>5.2000187544633811E-4</v>
      </c>
      <c r="D25" s="8">
        <f>SUMPRODUCT(D11:D14,I11:I14)/SUM(I11:I14)</f>
        <v>4.1941403433271338E-4</v>
      </c>
      <c r="E25" s="8">
        <f>SUMPRODUCT(E11:E14,J11:J14)/SUM(J11:J14)</f>
        <v>2.1215749462313979E-4</v>
      </c>
      <c r="F25" s="5"/>
      <c r="G25" s="4">
        <f>SUM(G11:G14)</f>
        <v>0.43227490334399976</v>
      </c>
      <c r="H25" s="4">
        <f>SUM(H11:H14)</f>
        <v>0.4135826634572265</v>
      </c>
      <c r="I25" s="4">
        <f>SUM(I11:I14)</f>
        <v>0.51875957413873397</v>
      </c>
      <c r="J25" s="4">
        <f>SUM(J11:J14)</f>
        <v>0.41427401508429335</v>
      </c>
      <c r="K25" s="5"/>
      <c r="L25" s="4">
        <f>SUM(L11:L14)</f>
        <v>1.2443325211269049E-2</v>
      </c>
      <c r="M25" s="4">
        <f>SUM(M11:M14)</f>
        <v>8.7740218760246728E-3</v>
      </c>
      <c r="N25" s="4">
        <f>SUM(N11:N14)</f>
        <v>1.6112628546513422E-2</v>
      </c>
      <c r="O25" s="4"/>
      <c r="P25" s="10">
        <f t="shared" ref="P25:P29" si="8">P$23</f>
        <v>0.9</v>
      </c>
    </row>
    <row r="26" spans="1:22">
      <c r="A26" s="5" t="s">
        <v>5</v>
      </c>
      <c r="B26" s="8">
        <f>SUMPRODUCT(B15:B21,G15:G21)/SUM(G15:G21)</f>
        <v>2.5525581574397237E-2</v>
      </c>
      <c r="C26" s="8">
        <f>SUMPRODUCT(C15:C21,H15:H21)/SUM(H15:H21)</f>
        <v>3.1549772542927769E-2</v>
      </c>
      <c r="D26" s="8">
        <f>SUMPRODUCT(D15:D21,I15:I21)/SUM(I15:I21)</f>
        <v>3.3941512581905628E-2</v>
      </c>
      <c r="E26" s="8">
        <f>SUMPRODUCT(E15:E21,J15:J21)/SUM(J15:J21)</f>
        <v>1.2435215464280093E-2</v>
      </c>
      <c r="F26" s="5"/>
      <c r="G26" s="4">
        <f>SUM(G15:G21)</f>
        <v>0.53920116891499148</v>
      </c>
      <c r="H26" s="4">
        <f>SUM(H15:H21)</f>
        <v>0.53914811434350862</v>
      </c>
      <c r="I26" s="4">
        <f>SUM(I15:I21)</f>
        <v>0.50700819454549761</v>
      </c>
      <c r="J26" s="4">
        <f>SUM(J15:J21)</f>
        <v>0.55902321613689243</v>
      </c>
      <c r="K26" s="5"/>
      <c r="L26" s="4">
        <f>SUM(L15:L21)</f>
        <v>0.98417774274927394</v>
      </c>
      <c r="M26" s="4">
        <f>SUM(M15:M21)</f>
        <v>0.98945234925670866</v>
      </c>
      <c r="N26" s="4">
        <f>SUM(N15:N21)</f>
        <v>0.97890313624183889</v>
      </c>
      <c r="O26" s="4"/>
      <c r="P26" s="10">
        <f t="shared" si="8"/>
        <v>0.9</v>
      </c>
    </row>
    <row r="27" spans="1:22">
      <c r="A27" s="5" t="s">
        <v>4</v>
      </c>
      <c r="B27" s="8">
        <f>SUMPRODUCT(B17:B21,G17:G21)/SUM(G17:G21)</f>
        <v>5.7518057190551697E-2</v>
      </c>
      <c r="C27" s="8">
        <f>SUMPRODUCT(C17:C21,H17:H21)/SUM(H17:H21)</f>
        <v>7.2925679238125943E-2</v>
      </c>
      <c r="D27" s="8">
        <f>SUMPRODUCT(D17:D21,I17:I21)/SUM(I17:I21)</f>
        <v>8.4989365472855571E-2</v>
      </c>
      <c r="E27" s="8">
        <f>SUMPRODUCT(E17:E21,J17:J21)/SUM(J17:J21)</f>
        <v>2.8382973253684104E-2</v>
      </c>
      <c r="F27" s="5"/>
      <c r="G27" s="4">
        <f>SUM(G17:G21)</f>
        <v>0.22756585690844208</v>
      </c>
      <c r="H27" s="4">
        <f>SUM(H17:H21)</f>
        <v>0.2218240756640501</v>
      </c>
      <c r="I27" s="4">
        <f>SUM(I17:I21)</f>
        <v>0.19256015397864967</v>
      </c>
      <c r="J27" s="4">
        <f>SUM(J17:J21)</f>
        <v>0.2329217859042429</v>
      </c>
      <c r="K27" s="5"/>
      <c r="L27" s="4">
        <f>SUM(L17:L21)</f>
        <v>0.93596235052824728</v>
      </c>
      <c r="M27" s="4">
        <f>SUM(M17:M21)</f>
        <v>0.94334245002979022</v>
      </c>
      <c r="N27" s="4">
        <f>SUM(N17:N21)</f>
        <v>0.92858225102670422</v>
      </c>
      <c r="O27" s="4"/>
      <c r="P27" s="10">
        <f t="shared" si="8"/>
        <v>0.9</v>
      </c>
    </row>
    <row r="28" spans="1:22">
      <c r="A28" s="5" t="s">
        <v>3</v>
      </c>
      <c r="B28" s="8">
        <f>SUMPRODUCT(B19:B21,G19:G21)/SUM(G19:G21)</f>
        <v>9.295020181470684E-2</v>
      </c>
      <c r="C28" s="8">
        <f>SUMPRODUCT(C19:C21,H19:H21)/SUM(H19:H21)</f>
        <v>0.11787975210640472</v>
      </c>
      <c r="D28" s="8">
        <f>SUMPRODUCT(D19:D21,I19:I21)/SUM(I19:I21)</f>
        <v>0.13280438045678192</v>
      </c>
      <c r="E28" s="8">
        <f>SUMPRODUCT(E19:E21,J19:J21)/SUM(J19:J21)</f>
        <v>5.002333920163874E-2</v>
      </c>
      <c r="F28" s="5"/>
      <c r="G28" s="4">
        <f>SUM(G19:G21)</f>
        <v>0.11569126213244474</v>
      </c>
      <c r="H28" s="4">
        <f>SUM(H19:H21)</f>
        <v>0.11274298641287245</v>
      </c>
      <c r="I28" s="4">
        <f>SUM(I19:I21)</f>
        <v>0.10124141262234071</v>
      </c>
      <c r="J28" s="4">
        <f>SUM(J19:J21)</f>
        <v>0.10857626690770698</v>
      </c>
      <c r="K28" s="5"/>
      <c r="L28" s="4">
        <f>SUM(L19:L21)</f>
        <v>0.76894975773736751</v>
      </c>
      <c r="M28" s="4">
        <f>SUM(M19:M21)</f>
        <v>0.77022433227277864</v>
      </c>
      <c r="N28" s="4">
        <f>SUM(N19:N21)</f>
        <v>0.76767518320195627</v>
      </c>
      <c r="O28" s="4"/>
      <c r="P28" s="10">
        <f t="shared" si="8"/>
        <v>0.9</v>
      </c>
    </row>
    <row r="29" spans="1:22" ht="16" thickBot="1">
      <c r="A29" s="7" t="s">
        <v>2</v>
      </c>
      <c r="B29" s="6">
        <f>B21</f>
        <v>0.12145235397772845</v>
      </c>
      <c r="C29" s="6">
        <f>C21</f>
        <v>0.14678887888663464</v>
      </c>
      <c r="D29" s="6">
        <f>D21</f>
        <v>0.16652975802594044</v>
      </c>
      <c r="E29" s="6">
        <f>E21</f>
        <v>7.5100806387085842E-2</v>
      </c>
      <c r="F29" s="7"/>
      <c r="G29" s="6">
        <f>G21</f>
        <v>5.9373456504369336E-2</v>
      </c>
      <c r="H29" s="6">
        <f>H21</f>
        <v>6.0713178247932709E-2</v>
      </c>
      <c r="I29" s="6">
        <f>I21</f>
        <v>5.4140980754874321E-2</v>
      </c>
      <c r="J29" s="6">
        <f>J21</f>
        <v>4.8496495618867888E-2</v>
      </c>
      <c r="K29" s="7"/>
      <c r="L29" s="6">
        <f>L21</f>
        <v>0.5156385016157925</v>
      </c>
      <c r="M29" s="6">
        <f>M21</f>
        <v>0.55340867006752781</v>
      </c>
      <c r="N29" s="6">
        <f>N21</f>
        <v>0.47786833316405708</v>
      </c>
      <c r="O29" s="6"/>
      <c r="P29" s="133">
        <f t="shared" si="8"/>
        <v>0.9</v>
      </c>
      <c r="Q29" s="7"/>
      <c r="R29" s="7"/>
    </row>
    <row r="30" spans="1:22" ht="16" thickTop="1">
      <c r="A30" s="5"/>
      <c r="B30" s="4"/>
      <c r="C30" s="4"/>
      <c r="D30" s="4"/>
      <c r="E30" s="4"/>
    </row>
    <row r="31" spans="1:22" ht="16" thickBot="1">
      <c r="A31" s="5"/>
      <c r="B31" s="4"/>
      <c r="C31" s="4"/>
      <c r="D31" s="4"/>
      <c r="E31" s="4"/>
    </row>
    <row r="32" spans="1:22" ht="39" customHeight="1" thickBot="1">
      <c r="A32" s="151" t="s">
        <v>1</v>
      </c>
      <c r="B32" s="152"/>
      <c r="C32" s="152"/>
      <c r="D32" s="152"/>
      <c r="E32" s="152"/>
      <c r="F32" s="152"/>
      <c r="G32" s="152"/>
      <c r="H32" s="152"/>
      <c r="I32" s="152"/>
      <c r="J32" s="152"/>
      <c r="K32" s="152"/>
      <c r="L32" s="152"/>
      <c r="M32" s="152"/>
      <c r="N32" s="152"/>
      <c r="O32" s="152"/>
      <c r="P32" s="152"/>
      <c r="Q32" s="152"/>
      <c r="R32" s="153"/>
    </row>
    <row r="33" spans="1:5">
      <c r="C33"/>
    </row>
    <row r="34" spans="1:5">
      <c r="A34" s="3" t="s">
        <v>0</v>
      </c>
      <c r="B34" s="2">
        <f>SUMPRODUCT(B24:B26,G24:G26)-B23</f>
        <v>-1.7388927484665584E-6</v>
      </c>
      <c r="C34" s="2">
        <f>SUMPRODUCT(C24:C26,H24:H26)-C23</f>
        <v>0</v>
      </c>
      <c r="D34" s="2">
        <f>SUMPRODUCT(D24:D26,I24:I26)-D23</f>
        <v>0</v>
      </c>
      <c r="E34" s="2">
        <f>SUMPRODUCT(E24:E26,J24:J26)-E23</f>
        <v>0</v>
      </c>
    </row>
    <row r="35" spans="1:5">
      <c r="C35"/>
    </row>
    <row r="36" spans="1:5">
      <c r="C36"/>
    </row>
    <row r="37" spans="1:5">
      <c r="C37"/>
    </row>
    <row r="38" spans="1:5">
      <c r="C38"/>
    </row>
    <row r="39" spans="1:5">
      <c r="C39"/>
    </row>
    <row r="40" spans="1:5">
      <c r="C40"/>
    </row>
  </sheetData>
  <mergeCells count="8">
    <mergeCell ref="A32:R32"/>
    <mergeCell ref="A2:R2"/>
    <mergeCell ref="Q4:Q5"/>
    <mergeCell ref="R4:R5"/>
    <mergeCell ref="G4:J4"/>
    <mergeCell ref="B4:E4"/>
    <mergeCell ref="L4:N4"/>
    <mergeCell ref="P4:P5"/>
  </mergeCells>
  <phoneticPr fontId="65" type="noConversion"/>
  <pageMargins left="0.75" right="0.75" top="1" bottom="1" header="0.5" footer="0.5"/>
  <pageSetup scale="61" orientation="landscape" horizontalDpi="4294967292" verticalDpi="4294967292"/>
  <ignoredErrors>
    <ignoredError sqref="B7" formula="1"/>
  </ignoredError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39"/>
  <sheetViews>
    <sheetView workbookViewId="0">
      <pane xSplit="1" ySplit="5" topLeftCell="B6" activePane="bottomRight" state="frozen"/>
      <selection activeCell="D14" sqref="D14"/>
      <selection pane="topRight" activeCell="D14" sqref="D14"/>
      <selection pane="bottomLeft" activeCell="D14" sqref="D14"/>
      <selection pane="bottomRight" activeCell="A2" sqref="A2:O2"/>
    </sheetView>
  </sheetViews>
  <sheetFormatPr baseColWidth="10" defaultRowHeight="15" x14ac:dyDescent="0"/>
  <cols>
    <col min="1" max="1" width="15.5" style="1" customWidth="1"/>
    <col min="2" max="5" width="12" style="1" customWidth="1"/>
    <col min="6" max="6" width="2.83203125" style="1" customWidth="1"/>
    <col min="7" max="10" width="12" style="1" customWidth="1"/>
    <col min="11" max="11" width="2.83203125" style="1" customWidth="1"/>
    <col min="12" max="16384" width="10.83203125" style="1"/>
  </cols>
  <sheetData>
    <row r="1" spans="1:18" ht="16" thickBot="1"/>
    <row r="2" spans="1:18" ht="33" customHeight="1" thickTop="1">
      <c r="A2" s="154" t="s">
        <v>191</v>
      </c>
      <c r="B2" s="154"/>
      <c r="C2" s="154"/>
      <c r="D2" s="154"/>
      <c r="E2" s="154"/>
      <c r="F2" s="154"/>
      <c r="G2" s="154"/>
      <c r="H2" s="154"/>
      <c r="I2" s="154"/>
      <c r="J2" s="154"/>
      <c r="K2" s="154"/>
      <c r="L2" s="154"/>
      <c r="M2" s="154"/>
      <c r="N2" s="154"/>
      <c r="O2" s="154"/>
    </row>
    <row r="3" spans="1:18">
      <c r="A3" s="5"/>
      <c r="B3" s="28" t="s">
        <v>47</v>
      </c>
      <c r="C3" s="28" t="s">
        <v>46</v>
      </c>
      <c r="D3" s="28" t="s">
        <v>45</v>
      </c>
      <c r="E3" s="28" t="s">
        <v>44</v>
      </c>
      <c r="F3" s="28"/>
      <c r="G3" s="28" t="s">
        <v>43</v>
      </c>
      <c r="H3" s="28" t="s">
        <v>42</v>
      </c>
      <c r="I3" s="28" t="s">
        <v>41</v>
      </c>
      <c r="J3" s="28" t="s">
        <v>40</v>
      </c>
      <c r="K3" s="28"/>
      <c r="L3" s="28" t="s">
        <v>39</v>
      </c>
      <c r="M3" s="28" t="s">
        <v>38</v>
      </c>
      <c r="N3" s="28" t="s">
        <v>37</v>
      </c>
      <c r="O3" s="28" t="s">
        <v>56</v>
      </c>
    </row>
    <row r="4" spans="1:18" ht="44" customHeight="1">
      <c r="A4" s="5"/>
      <c r="B4" s="158" t="s">
        <v>55</v>
      </c>
      <c r="C4" s="158"/>
      <c r="D4" s="158"/>
      <c r="E4" s="158"/>
      <c r="F4" s="27"/>
      <c r="G4" s="157" t="s">
        <v>54</v>
      </c>
      <c r="H4" s="157"/>
      <c r="I4" s="157"/>
      <c r="J4" s="157"/>
      <c r="K4" s="27"/>
      <c r="L4" s="159" t="s">
        <v>53</v>
      </c>
      <c r="M4" s="159"/>
      <c r="N4" s="159"/>
      <c r="O4" s="159" t="s">
        <v>52</v>
      </c>
      <c r="Q4" s="160" t="s">
        <v>32</v>
      </c>
      <c r="R4" s="160" t="s">
        <v>33</v>
      </c>
    </row>
    <row r="5" spans="1:18" s="22" customFormat="1" ht="31" customHeight="1">
      <c r="A5" s="25"/>
      <c r="B5" s="24" t="s">
        <v>31</v>
      </c>
      <c r="C5" s="128" t="s">
        <v>30</v>
      </c>
      <c r="D5" s="128" t="s">
        <v>29</v>
      </c>
      <c r="E5" s="128" t="s">
        <v>28</v>
      </c>
      <c r="F5" s="25"/>
      <c r="G5" s="24" t="s">
        <v>31</v>
      </c>
      <c r="H5" s="128" t="s">
        <v>30</v>
      </c>
      <c r="I5" s="128" t="s">
        <v>29</v>
      </c>
      <c r="J5" s="128" t="s">
        <v>28</v>
      </c>
      <c r="K5" s="25"/>
      <c r="L5" s="24" t="s">
        <v>27</v>
      </c>
      <c r="M5" s="23" t="s">
        <v>26</v>
      </c>
      <c r="N5" s="23" t="s">
        <v>25</v>
      </c>
      <c r="O5" s="162"/>
      <c r="Q5" s="160"/>
      <c r="R5" s="160"/>
    </row>
    <row r="6" spans="1:18">
      <c r="A6" s="16" t="s">
        <v>24</v>
      </c>
      <c r="B6" s="21">
        <f t="shared" ref="B6:B21" si="0">$M6*B$23/G6</f>
        <v>5.7742864397359026E-5</v>
      </c>
      <c r="C6" s="21">
        <f t="shared" ref="C6:C21" si="1">$M6*C$23/H6</f>
        <v>1.00061827716425E-4</v>
      </c>
      <c r="D6" s="21">
        <f t="shared" ref="D6:D21" si="2">$M6*D$23/I6</f>
        <v>4.3378080431367116E-5</v>
      </c>
      <c r="E6" s="21">
        <f t="shared" ref="E6:E21" si="3">$M6*E$23/J6</f>
        <v>4.9248693716289078E-5</v>
      </c>
      <c r="F6" s="5"/>
      <c r="G6" s="21">
        <f>T.J10!B6*(1-B$23)+$M6*B$23</f>
        <v>7.3467829091955358E-2</v>
      </c>
      <c r="H6" s="21">
        <f>T.J10!C6*(1-C$23)+$M6*C$23</f>
        <v>4.8323184167405123E-2</v>
      </c>
      <c r="I6" s="21">
        <f>T.J10!D6*(1-D$23)+$M6*D$23</f>
        <v>9.8017148668877535E-2</v>
      </c>
      <c r="J6" s="21">
        <f>T.J10!E6*(1-E$23)+$M6*E$23</f>
        <v>6.5710524346648369E-2</v>
      </c>
      <c r="K6" s="5"/>
      <c r="L6" s="20">
        <f t="shared" ref="L6:L21" si="4">(M6+N6)/2</f>
        <v>2.0881252592595241E-3</v>
      </c>
      <c r="M6" s="19">
        <f t="shared" ref="M6:N21" si="5">Q6*$O6/SUMPRODUCT(Q$6:Q$21,$O$6:$O$21)</f>
        <v>1.1507203468781215E-3</v>
      </c>
      <c r="N6" s="19">
        <f t="shared" si="5"/>
        <v>3.0255301716409265E-3</v>
      </c>
      <c r="O6" s="8">
        <f t="shared" ref="O6:O21" si="6">O$23</f>
        <v>4.4999999999999998E-2</v>
      </c>
      <c r="Q6" s="13">
        <v>1.1599104014892578</v>
      </c>
      <c r="R6" s="18">
        <v>7.1382873660874777</v>
      </c>
    </row>
    <row r="7" spans="1:18">
      <c r="A7" s="16" t="s">
        <v>23</v>
      </c>
      <c r="B7" s="15">
        <f t="shared" si="0"/>
        <v>4.5161522417826507E-6</v>
      </c>
      <c r="C7" s="15">
        <f t="shared" si="1"/>
        <v>5.5651826067608815E-6</v>
      </c>
      <c r="D7" s="15">
        <f t="shared" si="2"/>
        <v>3.0526863725104709E-6</v>
      </c>
      <c r="E7" s="15">
        <f t="shared" si="3"/>
        <v>2.6059632431832614E-6</v>
      </c>
      <c r="F7" s="5"/>
      <c r="G7" s="15">
        <f>T.J10!B7*(1-B$23)+$M7*B$23</f>
        <v>3.6539809200963246E-2</v>
      </c>
      <c r="H7" s="15">
        <f>T.J10!C7*(1-C$23)+$M7*C$23</f>
        <v>3.3797445326104909E-2</v>
      </c>
      <c r="I7" s="15">
        <f>T.J10!D7*(1-D$23)+$M7*D$23</f>
        <v>5.4178817846170214E-2</v>
      </c>
      <c r="J7" s="15">
        <f>T.J10!E7*(1-E$23)+$M7*E$23</f>
        <v>4.8305955944706977E-2</v>
      </c>
      <c r="K7" s="5"/>
      <c r="L7" s="14">
        <f t="shared" si="4"/>
        <v>1.244161100335915E-4</v>
      </c>
      <c r="M7" s="8">
        <f t="shared" si="5"/>
        <v>4.476196162913676E-5</v>
      </c>
      <c r="N7" s="8">
        <f t="shared" si="5"/>
        <v>2.0407025843804626E-4</v>
      </c>
      <c r="O7" s="8">
        <f t="shared" si="6"/>
        <v>4.4999999999999998E-2</v>
      </c>
      <c r="Q7" s="13">
        <v>4.5119446289062497E-2</v>
      </c>
      <c r="R7" s="13">
        <v>0.48147335011121367</v>
      </c>
    </row>
    <row r="8" spans="1:18">
      <c r="A8" s="16" t="s">
        <v>22</v>
      </c>
      <c r="B8" s="15">
        <f t="shared" si="0"/>
        <v>5.2663929214499923E-6</v>
      </c>
      <c r="C8" s="15">
        <f t="shared" si="1"/>
        <v>5.3761459247489044E-6</v>
      </c>
      <c r="D8" s="15">
        <f t="shared" si="2"/>
        <v>8.7757997788950239E-6</v>
      </c>
      <c r="E8" s="15">
        <f t="shared" si="3"/>
        <v>3.6152287575658965E-6</v>
      </c>
      <c r="F8" s="5"/>
      <c r="G8" s="15">
        <f>T.J10!B8*(1-B$23)+$M8*B$23</f>
        <v>5.8792642183451961E-2</v>
      </c>
      <c r="H8" s="15">
        <f>T.J10!C8*(1-C$23)+$M8*C$23</f>
        <v>6.5643787730058398E-2</v>
      </c>
      <c r="I8" s="15">
        <f>T.J10!D8*(1-D$23)+$M8*D$23</f>
        <v>3.5361151090957992E-2</v>
      </c>
      <c r="J8" s="15">
        <f>T.J10!E8*(1-E$23)+$M8*E$23</f>
        <v>6.5333296403531679E-2</v>
      </c>
      <c r="K8" s="5"/>
      <c r="L8" s="14">
        <f t="shared" si="4"/>
        <v>1.9844300351463376E-4</v>
      </c>
      <c r="M8" s="8">
        <f t="shared" si="5"/>
        <v>8.3986696268295452E-5</v>
      </c>
      <c r="N8" s="8">
        <f t="shared" si="5"/>
        <v>3.1289931076097208E-4</v>
      </c>
      <c r="O8" s="8">
        <f t="shared" si="6"/>
        <v>4.4999999999999998E-2</v>
      </c>
      <c r="Q8" s="13">
        <v>8.4657443359375001E-2</v>
      </c>
      <c r="R8" s="13">
        <v>0.7382392738298591</v>
      </c>
    </row>
    <row r="9" spans="1:18">
      <c r="A9" s="16" t="s">
        <v>21</v>
      </c>
      <c r="B9" s="15">
        <f t="shared" si="0"/>
        <v>5.8713163010152264E-7</v>
      </c>
      <c r="C9" s="15">
        <f t="shared" si="1"/>
        <v>6.3227187481779232E-7</v>
      </c>
      <c r="D9" s="15">
        <f t="shared" si="2"/>
        <v>6.8522115931254511E-7</v>
      </c>
      <c r="E9" s="15">
        <f t="shared" si="3"/>
        <v>4.3193167604682776E-7</v>
      </c>
      <c r="F9" s="5"/>
      <c r="G9" s="15">
        <f>T.J10!B9*(1-B$23)+$M9*B$23</f>
        <v>7.7418466980933395E-2</v>
      </c>
      <c r="H9" s="15">
        <f>T.J10!C9*(1-C$23)+$M9*C$23</f>
        <v>8.1941635005478783E-2</v>
      </c>
      <c r="I9" s="15">
        <f>T.J10!D9*(1-D$23)+$M9*D$23</f>
        <v>6.6485378115560226E-2</v>
      </c>
      <c r="J9" s="15">
        <f>T.J10!E9*(1-E$23)+$M9*E$23</f>
        <v>8.0278473878324541E-2</v>
      </c>
      <c r="K9" s="17"/>
      <c r="L9" s="14">
        <f t="shared" si="4"/>
        <v>2.883589518308785E-4</v>
      </c>
      <c r="M9" s="8">
        <f t="shared" si="5"/>
        <v>1.2329751005091145E-5</v>
      </c>
      <c r="N9" s="8">
        <f t="shared" si="5"/>
        <v>5.6438815265666582E-4</v>
      </c>
      <c r="O9" s="8">
        <f t="shared" si="6"/>
        <v>4.4999999999999998E-2</v>
      </c>
      <c r="Q9" s="13">
        <v>1.2428220703124999E-2</v>
      </c>
      <c r="R9" s="13">
        <v>1.3315897020103049</v>
      </c>
    </row>
    <row r="10" spans="1:18">
      <c r="A10" s="16" t="s">
        <v>20</v>
      </c>
      <c r="B10" s="15">
        <f t="shared" si="0"/>
        <v>2.130536830621084E-5</v>
      </c>
      <c r="C10" s="15">
        <f t="shared" si="1"/>
        <v>2.5354978838473608E-5</v>
      </c>
      <c r="D10" s="15">
        <f t="shared" si="2"/>
        <v>2.0531167941655825E-5</v>
      </c>
      <c r="E10" s="15">
        <f t="shared" si="3"/>
        <v>1.5319561686818364E-5</v>
      </c>
      <c r="F10" s="5"/>
      <c r="G10" s="15">
        <f>T.J10!B10*(1-B$23)+$M10*B$23</f>
        <v>8.337399837580059E-2</v>
      </c>
      <c r="H10" s="15">
        <f>T.J10!C10*(1-C$23)+$M10*C$23</f>
        <v>7.9851828908144254E-2</v>
      </c>
      <c r="I10" s="15">
        <f>T.J10!D10*(1-D$23)+$M10*D$23</f>
        <v>8.6712734883331158E-2</v>
      </c>
      <c r="J10" s="15">
        <f>T.J10!E10*(1-E$23)+$M10*E$23</f>
        <v>8.8451958535842243E-2</v>
      </c>
      <c r="K10" s="17"/>
      <c r="L10" s="14">
        <f t="shared" si="4"/>
        <v>6.7958871481853765E-4</v>
      </c>
      <c r="M10" s="8">
        <f t="shared" si="5"/>
        <v>4.8183011148598308E-4</v>
      </c>
      <c r="N10" s="8">
        <f t="shared" si="5"/>
        <v>8.7734731815109217E-4</v>
      </c>
      <c r="O10" s="8">
        <f t="shared" si="6"/>
        <v>4.4999999999999998E-2</v>
      </c>
      <c r="Q10" s="13">
        <v>0.4856781750488281</v>
      </c>
      <c r="R10" s="13">
        <v>2.0699701941600543</v>
      </c>
    </row>
    <row r="11" spans="1:18">
      <c r="A11" s="16" t="s">
        <v>19</v>
      </c>
      <c r="B11" s="15">
        <f t="shared" si="0"/>
        <v>3.0143969660902549E-5</v>
      </c>
      <c r="C11" s="15">
        <f t="shared" si="1"/>
        <v>3.4405781621770298E-5</v>
      </c>
      <c r="D11" s="15">
        <f t="shared" si="2"/>
        <v>2.7697557763201191E-5</v>
      </c>
      <c r="E11" s="15">
        <f t="shared" si="3"/>
        <v>2.0754751564916321E-5</v>
      </c>
      <c r="F11" s="5"/>
      <c r="G11" s="15">
        <f>T.J10!B11*(1-B$23)+$M11*B$23</f>
        <v>8.7930576890787759E-2</v>
      </c>
      <c r="H11" s="15">
        <f>T.J10!C11*(1-C$23)+$M11*C$23</f>
        <v>8.7808666579679479E-2</v>
      </c>
      <c r="I11" s="15">
        <f>T.J10!D11*(1-D$23)+$M11*D$23</f>
        <v>9.5912619724306217E-2</v>
      </c>
      <c r="J11" s="15">
        <f>T.J10!E11*(1-E$23)+$M11*E$23</f>
        <v>9.7421978422650227E-2</v>
      </c>
      <c r="K11" s="17"/>
      <c r="L11" s="14">
        <f t="shared" si="4"/>
        <v>1.0577290629798595E-3</v>
      </c>
      <c r="M11" s="8">
        <f t="shared" si="5"/>
        <v>7.1897638820697771E-4</v>
      </c>
      <c r="N11" s="8">
        <f t="shared" si="5"/>
        <v>1.3964817377527413E-3</v>
      </c>
      <c r="O11" s="8">
        <f t="shared" si="6"/>
        <v>4.4999999999999998E-2</v>
      </c>
      <c r="Q11" s="13">
        <v>0.724718384765625</v>
      </c>
      <c r="R11" s="13">
        <v>3.2947904598703013</v>
      </c>
    </row>
    <row r="12" spans="1:18">
      <c r="A12" s="16" t="s">
        <v>18</v>
      </c>
      <c r="B12" s="15">
        <f t="shared" si="0"/>
        <v>3.127280637993139E-5</v>
      </c>
      <c r="C12" s="15">
        <f t="shared" si="1"/>
        <v>3.7175385744098355E-5</v>
      </c>
      <c r="D12" s="15">
        <f t="shared" si="2"/>
        <v>3.159980126943182E-5</v>
      </c>
      <c r="E12" s="15">
        <f t="shared" si="3"/>
        <v>2.3155400586647584E-5</v>
      </c>
      <c r="F12" s="5"/>
      <c r="G12" s="15">
        <f>T.J10!B12*(1-B$23)+$M12*B$23</f>
        <v>0.1050652756720816</v>
      </c>
      <c r="H12" s="15">
        <f>T.J10!C12*(1-C$23)+$M12*C$23</f>
        <v>0.10073932138923782</v>
      </c>
      <c r="I12" s="15">
        <f>T.J10!D12*(1-D$23)+$M12*D$23</f>
        <v>0.10421220200023636</v>
      </c>
      <c r="J12" s="15">
        <f>T.J10!E12*(1-E$23)+$M12*E$23</f>
        <v>0.10824500861520107</v>
      </c>
      <c r="K12" s="5"/>
      <c r="L12" s="14">
        <f t="shared" si="4"/>
        <v>1.6642439387856626E-3</v>
      </c>
      <c r="M12" s="8">
        <f t="shared" si="5"/>
        <v>8.9125159875056055E-4</v>
      </c>
      <c r="N12" s="8">
        <f t="shared" si="5"/>
        <v>2.4372362788207648E-3</v>
      </c>
      <c r="O12" s="8">
        <f t="shared" si="6"/>
        <v>4.4999999999999998E-2</v>
      </c>
      <c r="Q12" s="13">
        <v>0.89836944531249996</v>
      </c>
      <c r="R12" s="13">
        <v>5.7502956342492899</v>
      </c>
    </row>
    <row r="13" spans="1:18">
      <c r="A13" s="16" t="s">
        <v>17</v>
      </c>
      <c r="B13" s="15">
        <f t="shared" si="0"/>
        <v>1.0009706490961753E-4</v>
      </c>
      <c r="C13" s="15">
        <f t="shared" si="1"/>
        <v>1.1676446857970865E-4</v>
      </c>
      <c r="D13" s="15">
        <f t="shared" si="2"/>
        <v>9.9690417468972656E-5</v>
      </c>
      <c r="E13" s="15">
        <f t="shared" si="3"/>
        <v>7.5632699938198028E-5</v>
      </c>
      <c r="F13" s="5"/>
      <c r="G13" s="15">
        <f>T.J10!B13*(1-B$23)+$M13*B$23</f>
        <v>0.11729409487659723</v>
      </c>
      <c r="H13" s="15">
        <f>T.J10!C13*(1-C$23)+$M13*C$23</f>
        <v>0.11460807776847166</v>
      </c>
      <c r="I13" s="15">
        <f>T.J10!D13*(1-D$23)+$M13*D$23</f>
        <v>0.11803775483756394</v>
      </c>
      <c r="J13" s="15">
        <f>T.J10!E13*(1-E$23)+$M13*E$23</f>
        <v>0.11841916784340385</v>
      </c>
      <c r="K13" s="5"/>
      <c r="L13" s="14">
        <f t="shared" si="4"/>
        <v>3.9952372496586536E-3</v>
      </c>
      <c r="M13" s="8">
        <f t="shared" si="5"/>
        <v>3.1847236494264471E-3</v>
      </c>
      <c r="N13" s="8">
        <f t="shared" si="5"/>
        <v>4.8057508498908601E-3</v>
      </c>
      <c r="O13" s="8">
        <f t="shared" si="6"/>
        <v>4.4999999999999998E-2</v>
      </c>
      <c r="Q13" s="13">
        <v>3.2101579648437499</v>
      </c>
      <c r="R13" s="13">
        <v>11.338452644725905</v>
      </c>
    </row>
    <row r="14" spans="1:18">
      <c r="A14" s="16" t="s">
        <v>16</v>
      </c>
      <c r="B14" s="15">
        <f t="shared" si="0"/>
        <v>1.0592859976654378E-4</v>
      </c>
      <c r="C14" s="15">
        <f t="shared" si="1"/>
        <v>1.2277103043382853E-4</v>
      </c>
      <c r="D14" s="15">
        <f t="shared" si="2"/>
        <v>1.0726520918350558E-4</v>
      </c>
      <c r="E14" s="15">
        <f t="shared" si="3"/>
        <v>8.7589703685219758E-5</v>
      </c>
      <c r="F14" s="5"/>
      <c r="G14" s="15">
        <f>T.J10!B14*(1-B$23)+$M14*B$23</f>
        <v>0.13848225040410214</v>
      </c>
      <c r="H14" s="15">
        <f>T.J10!C14*(1-C$23)+$M14*C$23</f>
        <v>0.13618832775007209</v>
      </c>
      <c r="I14" s="15">
        <f>T.J10!D14*(1-D$23)+$M14*D$23</f>
        <v>0.13706460647824717</v>
      </c>
      <c r="J14" s="15">
        <f>T.J10!E14*(1-E$23)+$M14*E$23</f>
        <v>0.12775808824362597</v>
      </c>
      <c r="K14" s="5"/>
      <c r="L14" s="14">
        <f t="shared" si="4"/>
        <v>5.7261149598448729E-3</v>
      </c>
      <c r="M14" s="8">
        <f t="shared" si="5"/>
        <v>3.9790702396406879E-3</v>
      </c>
      <c r="N14" s="8">
        <f t="shared" si="5"/>
        <v>7.473159680049057E-3</v>
      </c>
      <c r="O14" s="8">
        <f t="shared" si="6"/>
        <v>4.4999999999999998E-2</v>
      </c>
      <c r="Q14" s="13">
        <v>4.0108484843749999</v>
      </c>
      <c r="R14" s="13">
        <v>17.631806097612316</v>
      </c>
    </row>
    <row r="15" spans="1:18">
      <c r="A15" s="16" t="s">
        <v>15</v>
      </c>
      <c r="B15" s="15">
        <f t="shared" si="0"/>
        <v>5.0509868392224799E-4</v>
      </c>
      <c r="C15" s="15">
        <f t="shared" si="1"/>
        <v>5.5493593542876635E-4</v>
      </c>
      <c r="D15" s="15">
        <f t="shared" si="2"/>
        <v>5.2433289225864226E-4</v>
      </c>
      <c r="E15" s="15">
        <f t="shared" si="3"/>
        <v>4.5725963439443982E-4</v>
      </c>
      <c r="F15" s="5"/>
      <c r="G15" s="15">
        <f>T.J10!B15*(1-B$23)+$M15*B$23</f>
        <v>8.29570143113567E-2</v>
      </c>
      <c r="H15" s="15">
        <f>T.J10!C15*(1-C$23)+$M15*C$23</f>
        <v>8.6062695731619329E-2</v>
      </c>
      <c r="I15" s="15">
        <f>T.J10!D15*(1-D$23)+$M15*D$23</f>
        <v>8.009383910598751E-2</v>
      </c>
      <c r="J15" s="15">
        <f>T.J10!E15*(1-E$23)+$M15*E$23</f>
        <v>6.9903770709456733E-2</v>
      </c>
      <c r="K15" s="5"/>
      <c r="L15" s="14">
        <f t="shared" si="4"/>
        <v>9.8913660340808358E-3</v>
      </c>
      <c r="M15" s="8">
        <f t="shared" si="5"/>
        <v>1.1365894264177756E-2</v>
      </c>
      <c r="N15" s="8">
        <f t="shared" si="5"/>
        <v>8.4168378039839158E-3</v>
      </c>
      <c r="O15" s="8">
        <f t="shared" si="6"/>
        <v>4.4999999999999998E-2</v>
      </c>
      <c r="Q15" s="13">
        <v>11.456666265625</v>
      </c>
      <c r="R15" s="13">
        <v>19.858273938811816</v>
      </c>
    </row>
    <row r="16" spans="1:18">
      <c r="A16" s="16" t="s">
        <v>14</v>
      </c>
      <c r="B16" s="15">
        <f t="shared" si="0"/>
        <v>1.6004113865109189E-3</v>
      </c>
      <c r="C16" s="15">
        <f t="shared" si="1"/>
        <v>1.50499366481798E-3</v>
      </c>
      <c r="D16" s="15">
        <f t="shared" si="2"/>
        <v>1.5926003938101425E-3</v>
      </c>
      <c r="E16" s="15">
        <f t="shared" si="3"/>
        <v>1.3378081081454869E-3</v>
      </c>
      <c r="F16" s="5"/>
      <c r="G16" s="15">
        <f>T.J10!B16*(1-B$23)+$M16*B$23</f>
        <v>8.0033900725022866E-2</v>
      </c>
      <c r="H16" s="15">
        <f>T.J10!C16*(1-C$23)+$M16*C$23</f>
        <v>9.700617696340974E-2</v>
      </c>
      <c r="I16" s="15">
        <f>T.J10!D16*(1-D$23)+$M16*D$23</f>
        <v>8.0607538927689501E-2</v>
      </c>
      <c r="J16" s="15">
        <f>T.J10!E16*(1-E$23)+$M16*E$23</f>
        <v>7.3037501911994707E-2</v>
      </c>
      <c r="K16" s="5"/>
      <c r="L16" s="14">
        <f t="shared" si="4"/>
        <v>3.8324026186945789E-2</v>
      </c>
      <c r="M16" s="8">
        <f t="shared" si="5"/>
        <v>3.474400496274075E-2</v>
      </c>
      <c r="N16" s="8">
        <f t="shared" si="5"/>
        <v>4.1904047411150822E-2</v>
      </c>
      <c r="O16" s="8">
        <f t="shared" si="6"/>
        <v>4.4999999999999998E-2</v>
      </c>
      <c r="Q16" s="13">
        <v>35.021482721679689</v>
      </c>
      <c r="R16" s="13">
        <v>98.866352425339102</v>
      </c>
    </row>
    <row r="17" spans="1:18">
      <c r="A17" s="16" t="s">
        <v>13</v>
      </c>
      <c r="B17" s="15">
        <f t="shared" si="0"/>
        <v>5.9966973357146276E-3</v>
      </c>
      <c r="C17" s="15">
        <f t="shared" si="1"/>
        <v>6.5854490130927536E-3</v>
      </c>
      <c r="D17" s="15">
        <f t="shared" si="2"/>
        <v>7.6125602706614524E-3</v>
      </c>
      <c r="E17" s="15">
        <f t="shared" si="3"/>
        <v>5.7052110653457036E-3</v>
      </c>
      <c r="F17" s="5"/>
      <c r="G17" s="15">
        <f>T.J10!B17*(1-B$23)+$M17*B$23</f>
        <v>1.8360989307709599E-2</v>
      </c>
      <c r="H17" s="15">
        <f>T.J10!C17*(1-C$23)+$M17*C$23</f>
        <v>1.905685633927226E-2</v>
      </c>
      <c r="I17" s="15">
        <f>T.J10!D17*(1-D$23)+$M17*D$23</f>
        <v>1.4496205166166908E-2</v>
      </c>
      <c r="J17" s="15">
        <f>T.J10!E17*(1-E$23)+$M17*E$23</f>
        <v>1.4722128674050525E-2</v>
      </c>
      <c r="K17" s="5"/>
      <c r="L17" s="14">
        <f t="shared" si="4"/>
        <v>3.4766489496761352E-2</v>
      </c>
      <c r="M17" s="8">
        <f t="shared" si="5"/>
        <v>2.9866371921396483E-2</v>
      </c>
      <c r="N17" s="8">
        <f t="shared" si="5"/>
        <v>3.9666607072126228E-2</v>
      </c>
      <c r="O17" s="8">
        <f t="shared" si="6"/>
        <v>4.4999999999999998E-2</v>
      </c>
      <c r="Q17" s="13">
        <v>30.104895199218749</v>
      </c>
      <c r="R17" s="13">
        <v>93.587445523620332</v>
      </c>
    </row>
    <row r="18" spans="1:18">
      <c r="A18" s="16" t="s">
        <v>12</v>
      </c>
      <c r="B18" s="15">
        <f t="shared" si="0"/>
        <v>2.63540796730975E-2</v>
      </c>
      <c r="C18" s="15">
        <f t="shared" si="1"/>
        <v>2.4068373214122789E-2</v>
      </c>
      <c r="D18" s="15">
        <f t="shared" si="2"/>
        <v>3.133469183981695E-2</v>
      </c>
      <c r="E18" s="15">
        <f t="shared" si="3"/>
        <v>2.0453848697715001E-2</v>
      </c>
      <c r="F18" s="5"/>
      <c r="G18" s="15">
        <f>T.J10!B18*(1-B$23)+$M18*B$23</f>
        <v>2.0039081307380302E-2</v>
      </c>
      <c r="H18" s="15">
        <f>T.J10!C18*(1-C$23)+$M18*C$23</f>
        <v>2.5009635889170403E-2</v>
      </c>
      <c r="I18" s="15">
        <f>T.J10!D18*(1-D$23)+$M18*D$23</f>
        <v>1.6891845384833751E-2</v>
      </c>
      <c r="J18" s="15">
        <f>T.J10!E18*(1-E$23)+$M18*E$23</f>
        <v>1.9696304083616729E-2</v>
      </c>
      <c r="K18" s="5"/>
      <c r="L18" s="14">
        <f t="shared" si="4"/>
        <v>0.13224610329411837</v>
      </c>
      <c r="M18" s="8">
        <f t="shared" si="5"/>
        <v>0.14325174583561501</v>
      </c>
      <c r="N18" s="8">
        <f t="shared" si="5"/>
        <v>0.12124046075262172</v>
      </c>
      <c r="O18" s="8">
        <f t="shared" si="6"/>
        <v>4.4999999999999998E-2</v>
      </c>
      <c r="Q18" s="13">
        <v>144.39580431249999</v>
      </c>
      <c r="R18" s="13">
        <v>286.04879150145086</v>
      </c>
    </row>
    <row r="19" spans="1:18">
      <c r="A19" s="16" t="s">
        <v>11</v>
      </c>
      <c r="B19" s="15">
        <f t="shared" si="0"/>
        <v>5.0767592189781725E-2</v>
      </c>
      <c r="C19" s="15">
        <f t="shared" si="1"/>
        <v>4.9952034261479025E-2</v>
      </c>
      <c r="D19" s="15">
        <f t="shared" si="2"/>
        <v>7.1180557509785941E-2</v>
      </c>
      <c r="E19" s="15">
        <f t="shared" si="3"/>
        <v>3.7727777261680036E-2</v>
      </c>
      <c r="F19" s="5"/>
      <c r="G19" s="15">
        <f>T.J10!B19*(1-B$23)+$M19*B$23</f>
        <v>4.8917560698895505E-3</v>
      </c>
      <c r="H19" s="15">
        <f>T.J10!C19*(1-C$23)+$M19*C$23</f>
        <v>5.6666530578101029E-3</v>
      </c>
      <c r="I19" s="15">
        <f>T.J10!D19*(1-D$23)+$M19*D$23</f>
        <v>3.4967681446079479E-3</v>
      </c>
      <c r="J19" s="15">
        <f>T.J10!E19*(1-E$23)+$M19*E$23</f>
        <v>5.0213935097572554E-3</v>
      </c>
      <c r="K19" s="5"/>
      <c r="L19" s="14">
        <f t="shared" si="4"/>
        <v>6.6877025195532416E-2</v>
      </c>
      <c r="M19" s="8">
        <f t="shared" si="5"/>
        <v>6.736365147569319E-2</v>
      </c>
      <c r="N19" s="8">
        <f t="shared" si="5"/>
        <v>6.6390398915371643E-2</v>
      </c>
      <c r="O19" s="8">
        <f t="shared" si="6"/>
        <v>4.4999999999999998E-2</v>
      </c>
      <c r="Q19" s="13">
        <v>67.901641124999998</v>
      </c>
      <c r="R19" s="13">
        <v>156.63824814877762</v>
      </c>
    </row>
    <row r="20" spans="1:18">
      <c r="A20" s="5" t="s">
        <v>10</v>
      </c>
      <c r="B20" s="15">
        <f t="shared" si="0"/>
        <v>7.8860600153368515E-2</v>
      </c>
      <c r="C20" s="15">
        <f t="shared" si="1"/>
        <v>7.4901562626581056E-2</v>
      </c>
      <c r="D20" s="15">
        <f t="shared" si="2"/>
        <v>0.13654906492117944</v>
      </c>
      <c r="E20" s="15">
        <f t="shared" si="3"/>
        <v>5.6203726401511389E-2</v>
      </c>
      <c r="F20" s="5"/>
      <c r="G20" s="15">
        <f>T.J10!B20*(1-B$23)+$M20*B$23</f>
        <v>6.9866248301966982E-3</v>
      </c>
      <c r="H20" s="15">
        <f>T.J10!C20*(1-C$23)+$M20*C$23</f>
        <v>8.3842663582323184E-3</v>
      </c>
      <c r="I20" s="15">
        <f>T.J10!D20*(1-D$23)+$M20*D$23</f>
        <v>4.0440417825584616E-3</v>
      </c>
      <c r="J20" s="15">
        <f>T.J10!E20*(1-E$23)+$M20*E$23</f>
        <v>7.4781902126794791E-3</v>
      </c>
      <c r="K20" s="5"/>
      <c r="L20" s="14">
        <f t="shared" si="4"/>
        <v>0.18643423092604261</v>
      </c>
      <c r="M20" s="8">
        <f t="shared" si="5"/>
        <v>0.14945201072955769</v>
      </c>
      <c r="N20" s="8">
        <f t="shared" si="5"/>
        <v>0.22341645112252756</v>
      </c>
      <c r="O20" s="8">
        <f t="shared" si="6"/>
        <v>4.4999999999999998E-2</v>
      </c>
      <c r="Q20" s="13">
        <v>150.64558668750001</v>
      </c>
      <c r="R20" s="13">
        <v>527.11780744168789</v>
      </c>
    </row>
    <row r="21" spans="1:18">
      <c r="A21" s="5" t="s">
        <v>9</v>
      </c>
      <c r="B21" s="15">
        <f t="shared" si="0"/>
        <v>0.24387649338826076</v>
      </c>
      <c r="C21" s="15">
        <f t="shared" si="1"/>
        <v>0.23461908667468859</v>
      </c>
      <c r="D21" s="15">
        <f t="shared" si="2"/>
        <v>0.46606500303830378</v>
      </c>
      <c r="E21" s="15">
        <f t="shared" si="3"/>
        <v>0.1523399941675683</v>
      </c>
      <c r="F21" s="5"/>
      <c r="G21" s="15">
        <f>T.J10!B21*(1-B$23)+$M21*B$23</f>
        <v>8.3656897717710246E-3</v>
      </c>
      <c r="H21" s="15">
        <f>T.J10!C21*(1-C$23)+$M21*C$23</f>
        <v>9.911441035833659E-3</v>
      </c>
      <c r="I21" s="15">
        <f>T.J10!D21*(1-D$23)+$M21*D$23</f>
        <v>4.3873478429051517E-3</v>
      </c>
      <c r="J21" s="15">
        <f>T.J10!E21*(1-E$23)+$M21*E$23</f>
        <v>1.0216258664509677E-2</v>
      </c>
      <c r="K21" s="5"/>
      <c r="L21" s="14">
        <f t="shared" si="4"/>
        <v>0.51563850161579239</v>
      </c>
      <c r="M21" s="8">
        <f t="shared" si="5"/>
        <v>0.5534086700675277</v>
      </c>
      <c r="N21" s="8">
        <f t="shared" si="5"/>
        <v>0.47786833316405708</v>
      </c>
      <c r="O21" s="8">
        <f t="shared" si="6"/>
        <v>4.4999999999999998E-2</v>
      </c>
      <c r="Q21" s="13">
        <v>557.82838500000003</v>
      </c>
      <c r="R21" s="13">
        <v>1127.4590870889226</v>
      </c>
    </row>
    <row r="22" spans="1:18">
      <c r="A22" s="5"/>
      <c r="B22" s="11"/>
      <c r="C22" s="11"/>
      <c r="D22" s="11"/>
      <c r="E22" s="11"/>
      <c r="F22" s="5"/>
      <c r="G22" s="11"/>
      <c r="H22" s="11"/>
      <c r="I22" s="11"/>
      <c r="J22" s="11"/>
      <c r="K22" s="5"/>
      <c r="L22" s="12"/>
      <c r="M22" s="11"/>
      <c r="N22" s="11"/>
      <c r="O22" s="11"/>
    </row>
    <row r="23" spans="1:18">
      <c r="A23" s="5" t="s">
        <v>8</v>
      </c>
      <c r="B23" s="29">
        <f>$O$23*T.J1e!B23*(T.J8!C10/(1-T.J1e!B23))/(T.J8!C9+$O$23*T.J1e!B23*(T.J8!C10/(1-T.J1e!B23)))</f>
        <v>3.6865976206419196E-3</v>
      </c>
      <c r="C23" s="29">
        <f>$O$23*T.J1e!C23*(T.J8!D10/(1-T.J1e!C23))/(T.J8!D9+$O$23*T.J1e!C23*(T.J8!D10/(1-T.J1e!C23)))</f>
        <v>4.2019819515541242E-3</v>
      </c>
      <c r="D23" s="29">
        <f>$O$23*T.J1e!D23*(T.J8!E10/(1-T.J1e!D23))/(T.J8!E9+$O$23*T.J1e!D23*(T.J8!E10/(1-T.J1e!D23)))</f>
        <v>3.6948992604040284E-3</v>
      </c>
      <c r="E23" s="29">
        <f>$O$23*T.J1e!E23*(T.J8!F10/(1-T.J1e!E23))/(T.J8!F9+$O$23*T.J1e!E23*(T.J8!F10/(1-T.J1e!E23)))</f>
        <v>2.8122884037502811E-3</v>
      </c>
      <c r="F23" s="5"/>
      <c r="G23" s="10">
        <f>SUM(G6:G21)</f>
        <v>1</v>
      </c>
      <c r="H23" s="10">
        <f>SUM(H6:H21)</f>
        <v>1.0000000000000002</v>
      </c>
      <c r="I23" s="10">
        <f>SUM(I6:I21)</f>
        <v>1</v>
      </c>
      <c r="J23" s="10">
        <f>SUM(J6:J21)</f>
        <v>1.0000000000000002</v>
      </c>
      <c r="K23" s="5"/>
      <c r="L23" s="10">
        <f>SUM(L6:L21)</f>
        <v>1</v>
      </c>
      <c r="M23" s="10">
        <f>SUM(M6:M21)</f>
        <v>0.99999999999999989</v>
      </c>
      <c r="N23" s="10">
        <f>SUM(N6:N21)</f>
        <v>1</v>
      </c>
      <c r="O23" s="4">
        <v>4.4999999999999998E-2</v>
      </c>
      <c r="Q23" s="9">
        <f>SUM(Q6:Q21)</f>
        <v>1007.98634927771</v>
      </c>
      <c r="R23" s="9">
        <f>SUM(R6:R21)</f>
        <v>2359.3509107912669</v>
      </c>
    </row>
    <row r="24" spans="1:18">
      <c r="A24" s="5" t="s">
        <v>7</v>
      </c>
      <c r="B24" s="8">
        <f>SUMPRODUCT(B6:B10,G6:G10)/SUM(G6:G10)</f>
        <v>1.983859185201226E-5</v>
      </c>
      <c r="C24" s="8">
        <f>SUMPRODUCT(C6:C10,H6:H10)/SUM(H6:H10)</f>
        <v>2.4075486179293251E-5</v>
      </c>
      <c r="D24" s="8">
        <f>SUMPRODUCT(D6:D10,I6:I10)/SUM(I6:I10)</f>
        <v>1.9231927792454896E-5</v>
      </c>
      <c r="E24" s="8">
        <f>SUMPRODUCT(E6:E10,J6:J10)/SUM(J6:J10)</f>
        <v>1.432990375619992E-5</v>
      </c>
      <c r="F24" s="5"/>
      <c r="G24" s="4">
        <f>SUM(G6:G10)</f>
        <v>0.32959274583310449</v>
      </c>
      <c r="H24" s="4">
        <f>SUM(H6:H10)</f>
        <v>0.30955788113719146</v>
      </c>
      <c r="I24" s="4">
        <f>SUM(I6:I10)</f>
        <v>0.3407552306048971</v>
      </c>
      <c r="J24" s="4">
        <f>SUM(J6:J10)</f>
        <v>0.34808020910905385</v>
      </c>
      <c r="K24" s="5"/>
      <c r="L24" s="4">
        <f>SUM(L6:L10)</f>
        <v>3.3789320394571661E-3</v>
      </c>
      <c r="M24" s="4">
        <f>SUM(M6:M10)</f>
        <v>1.7736288672666281E-3</v>
      </c>
      <c r="N24" s="4">
        <f>SUM(N6:N10)</f>
        <v>4.9842352116477029E-3</v>
      </c>
      <c r="O24" s="4"/>
    </row>
    <row r="25" spans="1:18">
      <c r="A25" s="5" t="s">
        <v>6</v>
      </c>
      <c r="B25" s="8">
        <f>SUMPRODUCT(B11:B14,G11:G14)/SUM(G11:G14)</f>
        <v>7.207729963451938E-5</v>
      </c>
      <c r="C25" s="8">
        <f>SUMPRODUCT(C11:C14,H11:H14)/SUM(H11:H14)</f>
        <v>8.3916585967880271E-5</v>
      </c>
      <c r="D25" s="8">
        <f>SUMPRODUCT(D11:D14,I11:I14)/SUM(I11:I14)</f>
        <v>7.1215270415032585E-5</v>
      </c>
      <c r="E25" s="8">
        <f>SUMPRODUCT(E11:E14,J11:J14)/SUM(J11:J14)</f>
        <v>5.4609703125897199E-5</v>
      </c>
      <c r="F25" s="5"/>
      <c r="G25" s="4">
        <f>SUM(G11:G14)</f>
        <v>0.4487721978435687</v>
      </c>
      <c r="H25" s="4">
        <f>SUM(H11:H14)</f>
        <v>0.43934439348746102</v>
      </c>
      <c r="I25" s="4">
        <f>SUM(I11:I14)</f>
        <v>0.4552271830403537</v>
      </c>
      <c r="J25" s="4">
        <f>SUM(J11:J14)</f>
        <v>0.45184424312488114</v>
      </c>
      <c r="K25" s="5"/>
      <c r="L25" s="4">
        <f>SUM(L11:L14)</f>
        <v>1.2443325211269049E-2</v>
      </c>
      <c r="M25" s="4">
        <f>SUM(M11:M14)</f>
        <v>8.7740218760246728E-3</v>
      </c>
      <c r="N25" s="4">
        <f>SUM(N11:N14)</f>
        <v>1.6112628546513422E-2</v>
      </c>
      <c r="O25" s="4"/>
    </row>
    <row r="26" spans="1:18">
      <c r="A26" s="5" t="s">
        <v>5</v>
      </c>
      <c r="B26" s="8">
        <f>SUMPRODUCT(B15:B21,G15:G21)/SUM(G15:G21)</f>
        <v>1.6458193649595602E-2</v>
      </c>
      <c r="C26" s="8">
        <f>SUMPRODUCT(C15:C21,H15:H21)/SUM(H15:H21)</f>
        <v>1.6557939373144582E-2</v>
      </c>
      <c r="D26" s="8">
        <f>SUMPRODUCT(D15:D21,I15:I21)/SUM(I15:I21)</f>
        <v>1.7919664764177015E-2</v>
      </c>
      <c r="E26" s="8">
        <f>SUMPRODUCT(E15:E21,J15:J21)/SUM(J15:J21)</f>
        <v>1.3907873295599577E-2</v>
      </c>
      <c r="F26" s="5"/>
      <c r="G26" s="4">
        <f>SUM(G15:G21)</f>
        <v>0.22163505632332675</v>
      </c>
      <c r="H26" s="4">
        <f>SUM(H15:H21)</f>
        <v>0.2510977253753478</v>
      </c>
      <c r="I26" s="4">
        <f>SUM(I15:I21)</f>
        <v>0.2040175863547492</v>
      </c>
      <c r="J26" s="4">
        <f>SUM(J15:J21)</f>
        <v>0.20007554776606512</v>
      </c>
      <c r="K26" s="5"/>
      <c r="L26" s="4">
        <f>SUM(L15:L21)</f>
        <v>0.98417774274927372</v>
      </c>
      <c r="M26" s="4">
        <f>SUM(M15:M21)</f>
        <v>0.98945234925670855</v>
      </c>
      <c r="N26" s="4">
        <f>SUM(N15:N21)</f>
        <v>0.97890313624183889</v>
      </c>
      <c r="O26" s="4"/>
    </row>
    <row r="27" spans="1:18">
      <c r="A27" s="5" t="s">
        <v>4</v>
      </c>
      <c r="B27" s="8">
        <f>SUMPRODUCT(B17:B21,G17:G21)/SUM(G17:G21)</f>
        <v>5.9302156283843541E-2</v>
      </c>
      <c r="C27" s="8">
        <f>SUMPRODUCT(C17:C21,H17:H21)/SUM(H17:H21)</f>
        <v>5.8268040588413658E-2</v>
      </c>
      <c r="D27" s="8">
        <f>SUMPRODUCT(D17:D21,I17:I21)/SUM(I17:I21)</f>
        <v>8.0467692257061255E-2</v>
      </c>
      <c r="E27" s="8">
        <f>SUMPRODUCT(E17:E21,J17:J21)/SUM(J17:J21)</f>
        <v>4.6433616708520802E-2</v>
      </c>
      <c r="F27" s="5"/>
      <c r="G27" s="4">
        <f>SUM(G17:G21)</f>
        <v>5.8644141286947178E-2</v>
      </c>
      <c r="H27" s="4">
        <f>SUM(H17:H21)</f>
        <v>6.8028852680318747E-2</v>
      </c>
      <c r="I27" s="4">
        <f>SUM(I17:I21)</f>
        <v>4.3316208321072219E-2</v>
      </c>
      <c r="J27" s="4">
        <f>SUM(J17:J21)</f>
        <v>5.7134275144613667E-2</v>
      </c>
      <c r="K27" s="5"/>
      <c r="L27" s="4">
        <f>SUM(L17:L21)</f>
        <v>0.93596235052824706</v>
      </c>
      <c r="M27" s="4">
        <f>SUM(M17:M21)</f>
        <v>0.94334245002979011</v>
      </c>
      <c r="N27" s="4">
        <f>SUM(N17:N21)</f>
        <v>0.92858225102670422</v>
      </c>
      <c r="O27" s="4"/>
    </row>
    <row r="28" spans="1:18">
      <c r="A28" s="5" t="s">
        <v>3</v>
      </c>
      <c r="B28" s="8">
        <f>SUMPRODUCT(B19:B21,G19:G21)/SUM(G19:G21)</f>
        <v>0.14026364740292763</v>
      </c>
      <c r="C28" s="8">
        <f>SUMPRODUCT(C19:C21,H19:H21)/SUM(H19:H21)</f>
        <v>0.13506468819538395</v>
      </c>
      <c r="D28" s="8">
        <f>SUMPRODUCT(D19:D21,I19:I21)/SUM(I19:I21)</f>
        <v>0.23858682711259968</v>
      </c>
      <c r="E28" s="8">
        <f>SUMPRODUCT(E19:E21,J19:J21)/SUM(J19:J21)</f>
        <v>9.5356048040805955E-2</v>
      </c>
      <c r="F28" s="5"/>
      <c r="G28" s="4">
        <f>SUM(G19:G21)</f>
        <v>2.0244070671857274E-2</v>
      </c>
      <c r="H28" s="4">
        <f>SUM(H19:H21)</f>
        <v>2.396236045187608E-2</v>
      </c>
      <c r="I28" s="4">
        <f>SUM(I19:I21)</f>
        <v>1.192815777007156E-2</v>
      </c>
      <c r="J28" s="4">
        <f>SUM(J19:J21)</f>
        <v>2.2715842386946412E-2</v>
      </c>
      <c r="K28" s="5"/>
      <c r="L28" s="4">
        <f>SUM(L19:L21)</f>
        <v>0.7689497577373674</v>
      </c>
      <c r="M28" s="4">
        <f>SUM(M19:M21)</f>
        <v>0.77022433227277864</v>
      </c>
      <c r="N28" s="4">
        <f>SUM(N19:N21)</f>
        <v>0.76767518320195627</v>
      </c>
      <c r="O28" s="4"/>
    </row>
    <row r="29" spans="1:18" ht="16" thickBot="1">
      <c r="A29" s="7" t="s">
        <v>2</v>
      </c>
      <c r="B29" s="6">
        <f>B21</f>
        <v>0.24387649338826076</v>
      </c>
      <c r="C29" s="6">
        <f>C21</f>
        <v>0.23461908667468859</v>
      </c>
      <c r="D29" s="6">
        <f>D21</f>
        <v>0.46606500303830378</v>
      </c>
      <c r="E29" s="6">
        <f>E21</f>
        <v>0.1523399941675683</v>
      </c>
      <c r="F29" s="7"/>
      <c r="G29" s="6">
        <f>G21</f>
        <v>8.3656897717710246E-3</v>
      </c>
      <c r="H29" s="6">
        <f>H21</f>
        <v>9.911441035833659E-3</v>
      </c>
      <c r="I29" s="6">
        <f>I21</f>
        <v>4.3873478429051517E-3</v>
      </c>
      <c r="J29" s="6">
        <f>J21</f>
        <v>1.0216258664509677E-2</v>
      </c>
      <c r="K29" s="7"/>
      <c r="L29" s="6">
        <f>L21</f>
        <v>0.51563850161579239</v>
      </c>
      <c r="M29" s="6">
        <f>M21</f>
        <v>0.5534086700675277</v>
      </c>
      <c r="N29" s="6">
        <f>N21</f>
        <v>0.47786833316405708</v>
      </c>
      <c r="O29" s="6"/>
    </row>
    <row r="30" spans="1:18" ht="16" thickTop="1">
      <c r="A30" s="5"/>
      <c r="B30" s="4"/>
      <c r="C30" s="4"/>
      <c r="D30" s="4"/>
      <c r="E30" s="4"/>
    </row>
    <row r="31" spans="1:18">
      <c r="A31" s="5"/>
      <c r="B31" s="4"/>
      <c r="C31" s="4"/>
      <c r="D31" s="4"/>
      <c r="E31" s="4"/>
    </row>
    <row r="32" spans="1:18">
      <c r="C32"/>
    </row>
    <row r="33" spans="1:5">
      <c r="A33" s="3" t="s">
        <v>0</v>
      </c>
      <c r="B33" s="2">
        <f>SUMPRODUCT(B24:B26,G24:G26)-B23</f>
        <v>0</v>
      </c>
      <c r="C33" s="2">
        <f>SUMPRODUCT(C24:C26,H24:H26)-C23</f>
        <v>0</v>
      </c>
      <c r="D33" s="2">
        <f>SUMPRODUCT(D24:D26,I24:I26)-D23</f>
        <v>0</v>
      </c>
      <c r="E33" s="2">
        <f>SUMPRODUCT(E24:E26,J24:J26)-E23</f>
        <v>0</v>
      </c>
    </row>
    <row r="34" spans="1:5">
      <c r="C34"/>
    </row>
    <row r="35" spans="1:5">
      <c r="C35"/>
    </row>
    <row r="36" spans="1:5">
      <c r="C36"/>
    </row>
    <row r="37" spans="1:5">
      <c r="C37"/>
    </row>
    <row r="38" spans="1:5">
      <c r="C38"/>
    </row>
    <row r="39" spans="1:5">
      <c r="C39"/>
    </row>
  </sheetData>
  <mergeCells count="7">
    <mergeCell ref="R4:R5"/>
    <mergeCell ref="A2:O2"/>
    <mergeCell ref="B4:E4"/>
    <mergeCell ref="G4:J4"/>
    <mergeCell ref="L4:N4"/>
    <mergeCell ref="O4:O5"/>
    <mergeCell ref="Q4:Q5"/>
  </mergeCells>
  <phoneticPr fontId="65" type="noConversion"/>
  <pageMargins left="0.75" right="0.75" top="1" bottom="1" header="0.5" footer="0.5"/>
  <pageSetup scale="70" orientation="landscape"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39"/>
  <sheetViews>
    <sheetView workbookViewId="0">
      <pane xSplit="1" ySplit="5" topLeftCell="B6" activePane="bottomRight" state="frozen"/>
      <selection activeCell="D14" sqref="D14"/>
      <selection pane="topRight" activeCell="D14" sqref="D14"/>
      <selection pane="bottomLeft" activeCell="D14" sqref="D14"/>
      <selection pane="bottomRight" activeCell="A2" sqref="A2:T2"/>
    </sheetView>
  </sheetViews>
  <sheetFormatPr baseColWidth="10" defaultRowHeight="15" x14ac:dyDescent="0"/>
  <cols>
    <col min="1" max="1" width="15.5" style="1" customWidth="1"/>
    <col min="2" max="5" width="12" style="1" customWidth="1"/>
    <col min="6" max="6" width="2.83203125" style="1" customWidth="1"/>
    <col min="7" max="10" width="12" style="1" customWidth="1"/>
    <col min="11" max="11" width="2.83203125" style="1" customWidth="1"/>
    <col min="12" max="12" width="12" style="1" customWidth="1"/>
    <col min="13" max="15" width="10.83203125" style="1"/>
    <col min="16" max="16" width="2.83203125" style="1" customWidth="1"/>
    <col min="17" max="16384" width="10.83203125" style="1"/>
  </cols>
  <sheetData>
    <row r="1" spans="1:25" ht="16" thickBot="1"/>
    <row r="2" spans="1:25" ht="33" customHeight="1" thickTop="1">
      <c r="A2" s="154" t="s">
        <v>192</v>
      </c>
      <c r="B2" s="154"/>
      <c r="C2" s="154"/>
      <c r="D2" s="154"/>
      <c r="E2" s="154"/>
      <c r="F2" s="154"/>
      <c r="G2" s="154"/>
      <c r="H2" s="154"/>
      <c r="I2" s="154"/>
      <c r="J2" s="154"/>
      <c r="K2" s="154"/>
      <c r="L2" s="154"/>
      <c r="M2" s="154"/>
      <c r="N2" s="154"/>
      <c r="O2" s="154"/>
      <c r="P2" s="154"/>
      <c r="Q2" s="154"/>
      <c r="R2" s="154"/>
      <c r="S2" s="154"/>
      <c r="T2" s="154"/>
    </row>
    <row r="3" spans="1:25">
      <c r="A3" s="5"/>
      <c r="B3" s="28" t="s">
        <v>47</v>
      </c>
      <c r="C3" s="28" t="s">
        <v>46</v>
      </c>
      <c r="D3" s="28" t="s">
        <v>45</v>
      </c>
      <c r="E3" s="28" t="s">
        <v>44</v>
      </c>
      <c r="F3" s="28"/>
      <c r="G3" s="28" t="s">
        <v>43</v>
      </c>
      <c r="H3" s="28" t="s">
        <v>42</v>
      </c>
      <c r="I3" s="28" t="s">
        <v>41</v>
      </c>
      <c r="J3" s="28" t="s">
        <v>40</v>
      </c>
      <c r="K3" s="28"/>
      <c r="L3" s="28" t="s">
        <v>39</v>
      </c>
      <c r="M3" s="28" t="s">
        <v>38</v>
      </c>
      <c r="N3" s="28" t="s">
        <v>37</v>
      </c>
      <c r="O3" s="28" t="s">
        <v>56</v>
      </c>
      <c r="P3" s="5"/>
      <c r="Q3" s="28" t="s">
        <v>69</v>
      </c>
      <c r="R3" s="28" t="s">
        <v>68</v>
      </c>
      <c r="S3" s="28" t="s">
        <v>67</v>
      </c>
      <c r="T3" s="28" t="s">
        <v>66</v>
      </c>
    </row>
    <row r="4" spans="1:25" ht="44" customHeight="1">
      <c r="A4" s="5"/>
      <c r="B4" s="158" t="s">
        <v>65</v>
      </c>
      <c r="C4" s="158"/>
      <c r="D4" s="158"/>
      <c r="E4" s="158"/>
      <c r="F4" s="27"/>
      <c r="G4" s="157" t="s">
        <v>64</v>
      </c>
      <c r="H4" s="157"/>
      <c r="I4" s="157"/>
      <c r="J4" s="157"/>
      <c r="K4" s="27"/>
      <c r="L4" s="157" t="s">
        <v>63</v>
      </c>
      <c r="M4" s="157"/>
      <c r="N4" s="157"/>
      <c r="O4" s="157"/>
      <c r="P4" s="5"/>
      <c r="Q4" s="157" t="s">
        <v>62</v>
      </c>
      <c r="R4" s="157"/>
      <c r="S4" s="157"/>
      <c r="T4" s="157"/>
    </row>
    <row r="5" spans="1:25" s="22" customFormat="1" ht="31" customHeight="1">
      <c r="A5" s="25"/>
      <c r="B5" s="24" t="s">
        <v>31</v>
      </c>
      <c r="C5" s="26" t="s">
        <v>30</v>
      </c>
      <c r="D5" s="26" t="s">
        <v>29</v>
      </c>
      <c r="E5" s="26" t="s">
        <v>28</v>
      </c>
      <c r="F5" s="25"/>
      <c r="G5" s="24" t="s">
        <v>31</v>
      </c>
      <c r="H5" s="26" t="s">
        <v>30</v>
      </c>
      <c r="I5" s="26" t="s">
        <v>29</v>
      </c>
      <c r="J5" s="26" t="s">
        <v>28</v>
      </c>
      <c r="K5" s="25"/>
      <c r="L5" s="24" t="s">
        <v>31</v>
      </c>
      <c r="M5" s="26" t="s">
        <v>30</v>
      </c>
      <c r="N5" s="26" t="s">
        <v>29</v>
      </c>
      <c r="O5" s="26" t="s">
        <v>28</v>
      </c>
      <c r="P5" s="25"/>
      <c r="Q5" s="24" t="s">
        <v>31</v>
      </c>
      <c r="R5" s="26" t="s">
        <v>30</v>
      </c>
      <c r="S5" s="26" t="s">
        <v>29</v>
      </c>
      <c r="T5" s="26" t="s">
        <v>28</v>
      </c>
    </row>
    <row r="6" spans="1:25">
      <c r="A6" s="16" t="s">
        <v>24</v>
      </c>
      <c r="B6" s="21">
        <f t="shared" ref="B6:B21" si="0">G6/(G6+L6)</f>
        <v>1.084470065289704E-4</v>
      </c>
      <c r="C6" s="21">
        <f t="shared" ref="C6:C21" si="1">H6/(H6+M6)</f>
        <v>1.7704664982093601E-4</v>
      </c>
      <c r="D6" s="21">
        <f t="shared" ref="D6:D21" si="2">I6/(I6+N6)</f>
        <v>7.1355018772823625E-5</v>
      </c>
      <c r="E6" s="21">
        <f t="shared" ref="E6:E21" si="3">J6/(J6+O6)</f>
        <v>5.9871308628723899E-5</v>
      </c>
      <c r="F6" s="5"/>
      <c r="G6" s="21">
        <f>T.J2!B6*T.J7b!C6</f>
        <v>3.0221349379074114E-5</v>
      </c>
      <c r="H6" s="21">
        <f>T.J2!C6*T.J7b!E6</f>
        <v>5.9149886467985842E-5</v>
      </c>
      <c r="I6" s="21">
        <f>T.J2!D6*T.J7b!G6</f>
        <v>1.7891927281534298E-5</v>
      </c>
      <c r="J6" s="21">
        <f>T.J2!E6*T.J7b!K6</f>
        <v>1.9732112527071415E-5</v>
      </c>
      <c r="K6" s="5"/>
      <c r="L6" s="20">
        <f>T.J7!B6*(1-T.J2!B6)</f>
        <v>0.2786436705943402</v>
      </c>
      <c r="M6" s="20">
        <f>T.J7!C6*(1-T.J2!C6)</f>
        <v>0.33403294690163676</v>
      </c>
      <c r="N6" s="20">
        <f>T.J7!D6*(1-T.J2!D6)</f>
        <v>0.25072729165255442</v>
      </c>
      <c r="O6" s="20">
        <f>T.J7!E6*(1-T.J2!E6)</f>
        <v>0.32955570191439382</v>
      </c>
      <c r="P6" s="5"/>
      <c r="Q6" s="20">
        <f t="shared" ref="Q6:Q21" si="4">L6/(1-B6)</f>
        <v>0.27867389194371928</v>
      </c>
      <c r="R6" s="20">
        <f t="shared" ref="R6:R21" si="5">M6/(1-C6)</f>
        <v>0.33409209678810475</v>
      </c>
      <c r="S6" s="20">
        <f t="shared" ref="S6:S21" si="6">N6/(1-D6)</f>
        <v>0.25074518357983594</v>
      </c>
      <c r="T6" s="20">
        <f t="shared" ref="T6:T21" si="7">O6/(1-E6)</f>
        <v>0.32957543402692091</v>
      </c>
      <c r="V6" s="30">
        <f t="shared" ref="V6:V21" si="8">Q6-L6-G6</f>
        <v>4.0522056196645728E-18</v>
      </c>
      <c r="W6" s="30">
        <f t="shared" ref="W6:W21" si="9">R6-M6-H6</f>
        <v>4.8450284582945979E-18</v>
      </c>
      <c r="X6" s="30">
        <f t="shared" ref="X6:X21" si="10">S6-N6-I6</f>
        <v>-1.2851183875742245E-17</v>
      </c>
      <c r="Y6" s="30">
        <f t="shared" ref="Y6:Y21" si="11">T6-O6-J6</f>
        <v>2.1867002566317018E-17</v>
      </c>
    </row>
    <row r="7" spans="1:25">
      <c r="A7" s="16" t="s">
        <v>23</v>
      </c>
      <c r="B7" s="15">
        <f t="shared" si="0"/>
        <v>1.2198618420339852E-5</v>
      </c>
      <c r="C7" s="15">
        <f t="shared" si="1"/>
        <v>1.490257845459373E-5</v>
      </c>
      <c r="D7" s="15">
        <f t="shared" si="2"/>
        <v>8.80358451755927E-6</v>
      </c>
      <c r="E7" s="15">
        <f t="shared" si="3"/>
        <v>5.2376364326778971E-6</v>
      </c>
      <c r="F7" s="5"/>
      <c r="G7" s="15">
        <f>T.J2!B7*T.J7b!C7</f>
        <v>3.4813219059220061E-6</v>
      </c>
      <c r="H7" s="15">
        <f>T.J2!C7*T.J7b!E7</f>
        <v>5.0394478612271406E-6</v>
      </c>
      <c r="I7" s="15">
        <f>T.J2!D7*T.J7b!G7</f>
        <v>1.9218018544913669E-6</v>
      </c>
      <c r="J7" s="15">
        <f>T.J2!E7*T.J7b!K7</f>
        <v>1.5941826209021909E-6</v>
      </c>
      <c r="K7" s="5"/>
      <c r="L7" s="14">
        <f>T.J7!B7*(1-T.J2!B7)</f>
        <v>0.2853830916458398</v>
      </c>
      <c r="M7" s="14">
        <f>T.J7!C7*(1-T.J2!C7)</f>
        <v>0.33815441910367067</v>
      </c>
      <c r="N7" s="14">
        <f>T.J7!D7*(1-T.J2!D7)</f>
        <v>0.2182957330520541</v>
      </c>
      <c r="O7" s="14">
        <f>T.J7!E7*(1-T.J2!E7)</f>
        <v>0.30436902057712056</v>
      </c>
      <c r="P7" s="5"/>
      <c r="Q7" s="14">
        <f t="shared" si="4"/>
        <v>0.28538657296774572</v>
      </c>
      <c r="R7" s="14">
        <f t="shared" si="5"/>
        <v>0.3381594585515319</v>
      </c>
      <c r="S7" s="14">
        <f t="shared" si="6"/>
        <v>0.21829765485390859</v>
      </c>
      <c r="T7" s="14">
        <f t="shared" si="7"/>
        <v>0.30437061475974148</v>
      </c>
      <c r="V7" s="30">
        <f t="shared" si="8"/>
        <v>-3.7951311201728927E-18</v>
      </c>
      <c r="W7" s="30">
        <f t="shared" si="9"/>
        <v>5.4193167965330136E-18</v>
      </c>
      <c r="X7" s="30">
        <f t="shared" si="10"/>
        <v>-3.829859471010319E-18</v>
      </c>
      <c r="Y7" s="30">
        <f t="shared" si="11"/>
        <v>9.8526872424620215E-18</v>
      </c>
    </row>
    <row r="8" spans="1:25">
      <c r="A8" s="16" t="s">
        <v>22</v>
      </c>
      <c r="B8" s="15">
        <f t="shared" si="0"/>
        <v>1.261912775760952E-5</v>
      </c>
      <c r="C8" s="15">
        <f t="shared" si="1"/>
        <v>1.3111515662481952E-5</v>
      </c>
      <c r="D8" s="15">
        <f t="shared" si="2"/>
        <v>2.442035783862894E-5</v>
      </c>
      <c r="E8" s="15">
        <f t="shared" si="3"/>
        <v>5.8994862930025726E-6</v>
      </c>
      <c r="F8" s="5"/>
      <c r="G8" s="15">
        <f>T.J2!B8*T.J7b!C8</f>
        <v>3.601108529621851E-6</v>
      </c>
      <c r="H8" s="15">
        <f>T.J2!C8*T.J7b!E8</f>
        <v>4.1384107476592773E-6</v>
      </c>
      <c r="I8" s="15">
        <f>T.J2!D8*T.J7b!G8</f>
        <v>4.7132164075118281E-6</v>
      </c>
      <c r="J8" s="15">
        <f>T.J2!E8*T.J7b!K8</f>
        <v>1.8854106967563933E-6</v>
      </c>
      <c r="K8" s="5"/>
      <c r="L8" s="14">
        <f>T.J7!B8*(1-T.J2!B8)</f>
        <v>0.285365451237448</v>
      </c>
      <c r="M8" s="14">
        <f>T.J7!C8*(1-T.J2!C8)</f>
        <v>0.31562762028067237</v>
      </c>
      <c r="N8" s="14">
        <f>T.J7!D8*(1-T.J2!D8)</f>
        <v>0.19299886349843914</v>
      </c>
      <c r="O8" s="14">
        <f>T.J7!E8*(1-T.J2!E8)</f>
        <v>0.31958707591847763</v>
      </c>
      <c r="P8" s="5"/>
      <c r="Q8" s="14">
        <f t="shared" si="4"/>
        <v>0.28536905234597765</v>
      </c>
      <c r="R8" s="14">
        <f t="shared" si="5"/>
        <v>0.31563175869142002</v>
      </c>
      <c r="S8" s="14">
        <f t="shared" si="6"/>
        <v>0.19300357671484666</v>
      </c>
      <c r="T8" s="14">
        <f t="shared" si="7"/>
        <v>0.31958896132917441</v>
      </c>
      <c r="V8" s="30">
        <f t="shared" si="8"/>
        <v>2.7603956718070394E-17</v>
      </c>
      <c r="W8" s="30">
        <f t="shared" si="9"/>
        <v>-1.4294528017863573E-17</v>
      </c>
      <c r="X8" s="30">
        <f t="shared" si="10"/>
        <v>8.4872701314880894E-18</v>
      </c>
      <c r="Y8" s="30">
        <f t="shared" si="11"/>
        <v>3.2764928465690846E-17</v>
      </c>
    </row>
    <row r="9" spans="1:25">
      <c r="A9" s="16" t="s">
        <v>21</v>
      </c>
      <c r="B9" s="15">
        <f t="shared" si="0"/>
        <v>1.3056769000820909E-5</v>
      </c>
      <c r="C9" s="15">
        <f t="shared" si="1"/>
        <v>1.5017602501477138E-5</v>
      </c>
      <c r="D9" s="15">
        <f t="shared" si="2"/>
        <v>1.6732056820576068E-5</v>
      </c>
      <c r="E9" s="15">
        <f t="shared" si="3"/>
        <v>6.484205356412522E-6</v>
      </c>
      <c r="F9" s="5"/>
      <c r="G9" s="15">
        <f>T.J2!B9*T.J7b!C9</f>
        <v>4.0316486043212214E-6</v>
      </c>
      <c r="H9" s="15">
        <f>T.J2!C9*T.J7b!E9</f>
        <v>4.817449865809881E-6</v>
      </c>
      <c r="I9" s="15">
        <f>T.J2!D9*T.J7b!G9</f>
        <v>3.7463205935451712E-6</v>
      </c>
      <c r="J9" s="15">
        <f>T.J2!E9*T.J7b!K9</f>
        <v>2.2296523888480135E-6</v>
      </c>
      <c r="K9" s="17"/>
      <c r="L9" s="14">
        <f>T.J7!B9*(1-T.J2!B9)</f>
        <v>0.30877439615905183</v>
      </c>
      <c r="M9" s="14">
        <f>T.J7!C9*(1-T.J2!C9)</f>
        <v>0.32078206350107391</v>
      </c>
      <c r="N9" s="14">
        <f>T.J7!D9*(1-T.J2!D9)</f>
        <v>0.2238970348994519</v>
      </c>
      <c r="O9" s="14">
        <f>T.J7!E9*(1-T.J2!E9)</f>
        <v>0.34385677330824538</v>
      </c>
      <c r="P9" s="5"/>
      <c r="Q9" s="14">
        <f t="shared" si="4"/>
        <v>0.30877842780765619</v>
      </c>
      <c r="R9" s="14">
        <f t="shared" si="5"/>
        <v>0.32078688095093971</v>
      </c>
      <c r="S9" s="14">
        <f t="shared" si="6"/>
        <v>0.22390078122004545</v>
      </c>
      <c r="T9" s="14">
        <f t="shared" si="7"/>
        <v>0.34385900296063421</v>
      </c>
      <c r="V9" s="30">
        <f t="shared" si="8"/>
        <v>3.1123378613912012E-17</v>
      </c>
      <c r="W9" s="30">
        <f t="shared" si="9"/>
        <v>-8.3102402455119406E-18</v>
      </c>
      <c r="X9" s="30">
        <f t="shared" si="10"/>
        <v>5.451504048528677E-18</v>
      </c>
      <c r="Y9" s="30">
        <f t="shared" si="11"/>
        <v>-1.8129893203031044E-17</v>
      </c>
    </row>
    <row r="10" spans="1:25">
      <c r="A10" s="16" t="s">
        <v>20</v>
      </c>
      <c r="B10" s="15">
        <f t="shared" si="0"/>
        <v>2.966011384996097E-5</v>
      </c>
      <c r="C10" s="15">
        <f t="shared" si="1"/>
        <v>3.6284816195359895E-5</v>
      </c>
      <c r="D10" s="15">
        <f t="shared" si="2"/>
        <v>3.3808587120748549E-5</v>
      </c>
      <c r="E10" s="15">
        <f t="shared" si="3"/>
        <v>1.3357331296276707E-5</v>
      </c>
      <c r="F10" s="5"/>
      <c r="G10" s="15">
        <f>T.J2!B10*T.J7b!C10</f>
        <v>9.186172589930889E-6</v>
      </c>
      <c r="H10" s="15">
        <f>T.J2!C10*T.J7b!E10</f>
        <v>1.1650659944010337E-5</v>
      </c>
      <c r="I10" s="15">
        <f>T.J2!D10*T.J7b!G10</f>
        <v>7.7768773983845644E-6</v>
      </c>
      <c r="J10" s="15">
        <f>T.J2!E10*T.J7b!K10</f>
        <v>4.7691838123703458E-6</v>
      </c>
      <c r="K10" s="17"/>
      <c r="L10" s="14">
        <f>T.J7!B10*(1-T.J2!B10)</f>
        <v>0.30970549113445545</v>
      </c>
      <c r="M10" s="14">
        <f>T.J7!C10*(1-T.J2!C10)</f>
        <v>0.32107747602275427</v>
      </c>
      <c r="N10" s="14">
        <f>T.J7!D10*(1-T.J2!D10)</f>
        <v>0.23001891340129252</v>
      </c>
      <c r="O10" s="14">
        <f>T.J7!E10*(1-T.J2!E10)</f>
        <v>0.35704138820989795</v>
      </c>
      <c r="P10" s="5"/>
      <c r="Q10" s="14">
        <f t="shared" si="4"/>
        <v>0.30971467730704538</v>
      </c>
      <c r="R10" s="14">
        <f t="shared" si="5"/>
        <v>0.32108912668269829</v>
      </c>
      <c r="S10" s="14">
        <f t="shared" si="6"/>
        <v>0.23002669027869091</v>
      </c>
      <c r="T10" s="14">
        <f t="shared" si="7"/>
        <v>0.35704615739371032</v>
      </c>
      <c r="V10" s="30">
        <f t="shared" si="8"/>
        <v>5.8140341499535175E-18</v>
      </c>
      <c r="W10" s="30">
        <f t="shared" si="9"/>
        <v>7.7012235564360987E-18</v>
      </c>
      <c r="X10" s="30">
        <f t="shared" si="10"/>
        <v>6.4933545736514664E-18</v>
      </c>
      <c r="Y10" s="30">
        <f t="shared" si="11"/>
        <v>-5.5311251455705812E-19</v>
      </c>
    </row>
    <row r="11" spans="1:25">
      <c r="A11" s="16" t="s">
        <v>19</v>
      </c>
      <c r="B11" s="15">
        <f t="shared" si="0"/>
        <v>4.4403568611859415E-5</v>
      </c>
      <c r="C11" s="15">
        <f t="shared" si="1"/>
        <v>5.1183311457878186E-5</v>
      </c>
      <c r="D11" s="15">
        <f t="shared" si="2"/>
        <v>4.7017620200245179E-5</v>
      </c>
      <c r="E11" s="15">
        <f t="shared" si="3"/>
        <v>1.8537876806523592E-5</v>
      </c>
      <c r="F11" s="5"/>
      <c r="G11" s="15">
        <f>T.J2!B11*T.J7b!C11</f>
        <v>1.3679074904206551E-5</v>
      </c>
      <c r="H11" s="15">
        <f>T.J2!C11*T.J7b!E11</f>
        <v>1.6490097199369335E-5</v>
      </c>
      <c r="I11" s="15">
        <f>T.J2!D11*T.J7b!G11</f>
        <v>1.091012031856505E-5</v>
      </c>
      <c r="J11" s="15">
        <f>T.J2!E11*T.J7b!K11</f>
        <v>6.7394142772551715E-6</v>
      </c>
      <c r="K11" s="17"/>
      <c r="L11" s="14">
        <f>T.J7!B11*(1-T.J2!B11)</f>
        <v>0.30804883328256227</v>
      </c>
      <c r="M11" s="14">
        <f>T.J7!C11*(1-T.J2!C11)</f>
        <v>0.3221607338782369</v>
      </c>
      <c r="N11" s="14">
        <f>T.J7!D11*(1-T.J2!D11)</f>
        <v>0.2320323169103034</v>
      </c>
      <c r="O11" s="14">
        <f>T.J7!E11*(1-T.J2!E11)</f>
        <v>0.36354159719369561</v>
      </c>
      <c r="P11" s="5"/>
      <c r="Q11" s="14">
        <f t="shared" si="4"/>
        <v>0.30806251235746651</v>
      </c>
      <c r="R11" s="14">
        <f t="shared" si="5"/>
        <v>0.3221772239754363</v>
      </c>
      <c r="S11" s="14">
        <f t="shared" si="6"/>
        <v>0.23204322703062197</v>
      </c>
      <c r="T11" s="14">
        <f t="shared" si="7"/>
        <v>0.36354833660797287</v>
      </c>
      <c r="V11" s="30">
        <f t="shared" si="8"/>
        <v>3.1590940800796385E-17</v>
      </c>
      <c r="W11" s="30">
        <f t="shared" si="9"/>
        <v>2.59801945581839E-17</v>
      </c>
      <c r="X11" s="30">
        <f t="shared" si="10"/>
        <v>-1.5178830414797062E-18</v>
      </c>
      <c r="Y11" s="30">
        <f t="shared" si="11"/>
        <v>1.8228149024912543E-18</v>
      </c>
    </row>
    <row r="12" spans="1:25">
      <c r="A12" s="16" t="s">
        <v>18</v>
      </c>
      <c r="B12" s="15">
        <f t="shared" si="0"/>
        <v>6.0032913061158911E-5</v>
      </c>
      <c r="C12" s="15">
        <f t="shared" si="1"/>
        <v>6.9337934080771109E-5</v>
      </c>
      <c r="D12" s="15">
        <f t="shared" si="2"/>
        <v>7.278807737711449E-5</v>
      </c>
      <c r="E12" s="15">
        <f t="shared" si="3"/>
        <v>2.5764361612600957E-5</v>
      </c>
      <c r="F12" s="5"/>
      <c r="G12" s="15">
        <f>T.J2!B12*T.J7b!C12</f>
        <v>1.8527682857970832E-5</v>
      </c>
      <c r="H12" s="15">
        <f>T.J2!C12*T.J7b!E12</f>
        <v>2.2690376293271812E-5</v>
      </c>
      <c r="I12" s="15">
        <f>T.J2!D12*T.J7b!G12</f>
        <v>1.7039810633426278E-5</v>
      </c>
      <c r="J12" s="15">
        <f>T.J2!E12*T.J7b!K12</f>
        <v>9.5435611079729868E-6</v>
      </c>
      <c r="K12" s="5"/>
      <c r="L12" s="14">
        <f>T.J7!B12*(1-T.J2!B12)</f>
        <v>0.30860688982929302</v>
      </c>
      <c r="M12" s="14">
        <f>T.J7!C12*(1-T.J2!C12)</f>
        <v>0.32722063745115548</v>
      </c>
      <c r="N12" s="14">
        <f>T.J7!D12*(1-T.J2!D12)</f>
        <v>0.23408463243361538</v>
      </c>
      <c r="O12" s="14">
        <f>T.J7!E12*(1-T.J2!E12)</f>
        <v>0.37040759510012616</v>
      </c>
      <c r="P12" s="5"/>
      <c r="Q12" s="14">
        <f t="shared" si="4"/>
        <v>0.308625417512151</v>
      </c>
      <c r="R12" s="14">
        <f t="shared" si="5"/>
        <v>0.32724332782744875</v>
      </c>
      <c r="S12" s="14">
        <f t="shared" si="6"/>
        <v>0.2341016722442488</v>
      </c>
      <c r="T12" s="14">
        <f t="shared" si="7"/>
        <v>0.37041713866123416</v>
      </c>
      <c r="V12" s="30">
        <f t="shared" si="8"/>
        <v>1.1953328951652686E-17</v>
      </c>
      <c r="W12" s="30">
        <f t="shared" si="9"/>
        <v>-5.6107462426124854E-18</v>
      </c>
      <c r="X12" s="30">
        <f t="shared" si="10"/>
        <v>-8.3043110148811605E-18</v>
      </c>
      <c r="Y12" s="30">
        <f t="shared" si="11"/>
        <v>2.1160577088306931E-17</v>
      </c>
    </row>
    <row r="13" spans="1:25">
      <c r="A13" s="16" t="s">
        <v>17</v>
      </c>
      <c r="B13" s="15">
        <f t="shared" si="0"/>
        <v>1.3829822852274012E-4</v>
      </c>
      <c r="C13" s="15">
        <f t="shared" si="1"/>
        <v>1.6083940877292875E-4</v>
      </c>
      <c r="D13" s="15">
        <f t="shared" si="2"/>
        <v>1.6266853035763062E-4</v>
      </c>
      <c r="E13" s="15">
        <f t="shared" si="3"/>
        <v>5.5742665142995819E-5</v>
      </c>
      <c r="F13" s="5"/>
      <c r="G13" s="15">
        <f>T.J2!B13*T.J7b!C13</f>
        <v>4.2859490565387944E-5</v>
      </c>
      <c r="H13" s="15">
        <f>T.J2!C13*T.J7b!E13</f>
        <v>5.3287776528852559E-5</v>
      </c>
      <c r="I13" s="15">
        <f>T.J2!D13*T.J7b!G13</f>
        <v>3.8948151920768406E-5</v>
      </c>
      <c r="J13" s="15">
        <f>T.J2!E13*T.J7b!K13</f>
        <v>2.1009742443459764E-5</v>
      </c>
      <c r="K13" s="5"/>
      <c r="L13" s="14">
        <f>T.J7!B13*(1-T.J2!B13)</f>
        <v>0.30986342798108246</v>
      </c>
      <c r="M13" s="14">
        <f>T.J7!C13*(1-T.J2!C13)</f>
        <v>0.33125715992651905</v>
      </c>
      <c r="N13" s="14">
        <f>T.J7!D13*(1-T.J2!D13)</f>
        <v>0.23939366880933149</v>
      </c>
      <c r="O13" s="14">
        <f>T.J7!E13*(1-T.J2!E13)</f>
        <v>0.37688494532023231</v>
      </c>
      <c r="P13" s="5"/>
      <c r="Q13" s="14">
        <f t="shared" si="4"/>
        <v>0.30990628747164783</v>
      </c>
      <c r="R13" s="14">
        <f t="shared" si="5"/>
        <v>0.33131044770304791</v>
      </c>
      <c r="S13" s="14">
        <f t="shared" si="6"/>
        <v>0.23943261696125226</v>
      </c>
      <c r="T13" s="14">
        <f t="shared" si="7"/>
        <v>0.37690595506267577</v>
      </c>
      <c r="V13" s="30">
        <f t="shared" si="8"/>
        <v>-1.5639616338103401E-17</v>
      </c>
      <c r="W13" s="30">
        <f t="shared" si="9"/>
        <v>1.6330795223062911E-18</v>
      </c>
      <c r="X13" s="30">
        <f t="shared" si="10"/>
        <v>-3.7879313401212311E-18</v>
      </c>
      <c r="Y13" s="30">
        <f t="shared" si="11"/>
        <v>-3.4389537658524594E-18</v>
      </c>
    </row>
    <row r="14" spans="1:25">
      <c r="A14" s="16" t="s">
        <v>16</v>
      </c>
      <c r="B14" s="15">
        <f t="shared" si="0"/>
        <v>1.8415575024826545E-4</v>
      </c>
      <c r="C14" s="15">
        <f t="shared" si="1"/>
        <v>2.275222054744754E-4</v>
      </c>
      <c r="D14" s="15">
        <f t="shared" si="2"/>
        <v>2.0982478863564526E-4</v>
      </c>
      <c r="E14" s="15">
        <f t="shared" si="3"/>
        <v>7.399820725616391E-5</v>
      </c>
      <c r="F14" s="5"/>
      <c r="G14" s="15">
        <f>T.J2!B14*T.J7b!C14</f>
        <v>5.8101687825725248E-5</v>
      </c>
      <c r="H14" s="15">
        <f>T.J2!C14*T.J7b!E14</f>
        <v>7.7315938369969429E-5</v>
      </c>
      <c r="I14" s="15">
        <f>T.J2!D14*T.J7b!G14</f>
        <v>5.2192549463474954E-5</v>
      </c>
      <c r="J14" s="15">
        <f>T.J2!E14*T.J7b!K14</f>
        <v>2.822837316934714E-5</v>
      </c>
      <c r="K14" s="5"/>
      <c r="L14" s="14">
        <f>T.J7!B14*(1-T.J2!B14)</f>
        <v>0.31544487743390554</v>
      </c>
      <c r="M14" s="14">
        <f>T.J7!C14*(1-T.J2!C14)</f>
        <v>0.33973979425856476</v>
      </c>
      <c r="N14" s="14">
        <f>T.J7!D14*(1-T.J2!D14)</f>
        <v>0.24869129387484942</v>
      </c>
      <c r="O14" s="14">
        <f>T.J7!E14*(1-T.J2!E14)</f>
        <v>0.38144551560048306</v>
      </c>
      <c r="P14" s="5"/>
      <c r="Q14" s="14">
        <f t="shared" si="4"/>
        <v>0.31550297912173125</v>
      </c>
      <c r="R14" s="14">
        <f t="shared" si="5"/>
        <v>0.33981711019693472</v>
      </c>
      <c r="S14" s="14">
        <f t="shared" si="6"/>
        <v>0.2487434864243129</v>
      </c>
      <c r="T14" s="14">
        <f t="shared" si="7"/>
        <v>0.38147374397365241</v>
      </c>
      <c r="V14" s="30">
        <f t="shared" si="8"/>
        <v>-7.3522459821673269E-18</v>
      </c>
      <c r="W14" s="30">
        <f t="shared" si="9"/>
        <v>-9.893344823930228E-18</v>
      </c>
      <c r="X14" s="30">
        <f t="shared" si="10"/>
        <v>6.2206099646355817E-18</v>
      </c>
      <c r="Y14" s="30">
        <f t="shared" si="11"/>
        <v>6.4713317170228546E-19</v>
      </c>
    </row>
    <row r="15" spans="1:25">
      <c r="A15" s="16" t="s">
        <v>15</v>
      </c>
      <c r="B15" s="15">
        <f t="shared" si="0"/>
        <v>5.745309330513086E-4</v>
      </c>
      <c r="C15" s="15">
        <f t="shared" si="1"/>
        <v>7.1972203132221566E-4</v>
      </c>
      <c r="D15" s="15">
        <f t="shared" si="2"/>
        <v>6.3686082381322711E-4</v>
      </c>
      <c r="E15" s="15">
        <f t="shared" si="3"/>
        <v>2.3538083081259628E-4</v>
      </c>
      <c r="F15" s="5"/>
      <c r="G15" s="15">
        <f>T.J2!B15*T.J7b!C15</f>
        <v>1.8611536445207677E-4</v>
      </c>
      <c r="H15" s="15">
        <f>T.J2!C15*T.J7b!E15</f>
        <v>2.5175008108943949E-4</v>
      </c>
      <c r="I15" s="15">
        <f>T.J2!D15*T.J7b!G15</f>
        <v>1.6391272779355269E-4</v>
      </c>
      <c r="J15" s="15">
        <f>T.J2!E15*T.J7b!K15</f>
        <v>9.1172045099678685E-5</v>
      </c>
      <c r="K15" s="5"/>
      <c r="L15" s="14">
        <f>T.J7!B15*(1-T.J2!B15)</f>
        <v>0.32375704199284849</v>
      </c>
      <c r="M15" s="14">
        <f>T.J7!C15*(1-T.J2!C15)</f>
        <v>0.3495361821112104</v>
      </c>
      <c r="N15" s="14">
        <f>T.J7!D15*(1-T.J2!D15)</f>
        <v>0.25721214443351736</v>
      </c>
      <c r="O15" s="14">
        <f>T.J7!E15*(1-T.J2!E15)</f>
        <v>0.38724727342188636</v>
      </c>
      <c r="P15" s="5"/>
      <c r="Q15" s="14">
        <f t="shared" si="4"/>
        <v>0.32394315735730056</v>
      </c>
      <c r="R15" s="14">
        <f t="shared" si="5"/>
        <v>0.34978793219229981</v>
      </c>
      <c r="S15" s="14">
        <f t="shared" si="6"/>
        <v>0.2573760571613109</v>
      </c>
      <c r="T15" s="14">
        <f t="shared" si="7"/>
        <v>0.38733844546698604</v>
      </c>
      <c r="V15" s="30">
        <f t="shared" si="8"/>
        <v>-1.043544591017298E-17</v>
      </c>
      <c r="W15" s="30">
        <f t="shared" si="9"/>
        <v>-3.1496073110703904E-17</v>
      </c>
      <c r="X15" s="30">
        <f t="shared" si="10"/>
        <v>-1.6750923564901044E-17</v>
      </c>
      <c r="Y15" s="30">
        <f t="shared" si="11"/>
        <v>-4.2148359455373985E-18</v>
      </c>
    </row>
    <row r="16" spans="1:25">
      <c r="A16" s="16" t="s">
        <v>14</v>
      </c>
      <c r="B16" s="15">
        <f t="shared" si="0"/>
        <v>2.232586877718613E-3</v>
      </c>
      <c r="C16" s="15">
        <f t="shared" si="1"/>
        <v>2.5352483385910627E-3</v>
      </c>
      <c r="D16" s="15">
        <f t="shared" si="2"/>
        <v>2.4251772233908971E-3</v>
      </c>
      <c r="E16" s="15">
        <f t="shared" si="3"/>
        <v>8.5214707812803197E-4</v>
      </c>
      <c r="F16" s="5"/>
      <c r="G16" s="15">
        <f>T.J2!B16*T.J7b!C16</f>
        <v>7.972462683943542E-4</v>
      </c>
      <c r="H16" s="15">
        <f>T.J2!C16*T.J7b!E16</f>
        <v>9.3266694402054453E-4</v>
      </c>
      <c r="I16" s="15">
        <f>T.J2!D16*T.J7b!G16</f>
        <v>6.5378199700840377E-4</v>
      </c>
      <c r="J16" s="15">
        <f>T.J2!E16*T.J7b!K16</f>
        <v>3.6067063760046635E-4</v>
      </c>
      <c r="K16" s="5"/>
      <c r="L16" s="14">
        <f>T.J7!B16*(1-T.J2!B16)</f>
        <v>0.35629804814139221</v>
      </c>
      <c r="M16" s="14">
        <f>T.J7!C16*(1-T.J2!C16)</f>
        <v>0.36694724833830805</v>
      </c>
      <c r="N16" s="14">
        <f>T.J7!D16*(1-T.J2!D16)</f>
        <v>0.26892734003508867</v>
      </c>
      <c r="O16" s="14">
        <f>T.J7!E16*(1-T.J2!E16)</f>
        <v>0.42288860974809944</v>
      </c>
      <c r="P16" s="5"/>
      <c r="Q16" s="14">
        <f t="shared" si="4"/>
        <v>0.3570952944097866</v>
      </c>
      <c r="R16" s="14">
        <f t="shared" si="5"/>
        <v>0.36787991528232861</v>
      </c>
      <c r="S16" s="14">
        <f t="shared" si="6"/>
        <v>0.26958112203209705</v>
      </c>
      <c r="T16" s="14">
        <f t="shared" si="7"/>
        <v>0.42324928038569992</v>
      </c>
      <c r="V16" s="30">
        <f t="shared" si="8"/>
        <v>3.7296554733501353E-17</v>
      </c>
      <c r="W16" s="30">
        <f t="shared" si="9"/>
        <v>1.0299920638612292E-17</v>
      </c>
      <c r="X16" s="30">
        <f t="shared" si="10"/>
        <v>-1.9081958235744878E-17</v>
      </c>
      <c r="Y16" s="30">
        <f t="shared" si="11"/>
        <v>1.3444106938820255E-17</v>
      </c>
    </row>
    <row r="17" spans="1:25">
      <c r="A17" s="16" t="s">
        <v>13</v>
      </c>
      <c r="B17" s="15">
        <f t="shared" si="0"/>
        <v>7.9394404550953545E-3</v>
      </c>
      <c r="C17" s="15">
        <f t="shared" si="1"/>
        <v>1.1390166999398849E-2</v>
      </c>
      <c r="D17" s="15">
        <f t="shared" si="2"/>
        <v>1.0874773862480626E-2</v>
      </c>
      <c r="E17" s="15">
        <f t="shared" si="3"/>
        <v>3.8486760391510584E-3</v>
      </c>
      <c r="F17" s="5"/>
      <c r="G17" s="15">
        <f>T.J2!B17*T.J7b!C17</f>
        <v>3.3040788930813083E-3</v>
      </c>
      <c r="H17" s="15">
        <f>T.J2!C17*T.J7b!E17</f>
        <v>4.4544426883537424E-3</v>
      </c>
      <c r="I17" s="15">
        <f>T.J2!D17*T.J7b!G17</f>
        <v>3.3705635625727176E-3</v>
      </c>
      <c r="J17" s="15">
        <f>T.J2!E17*T.J7b!K17</f>
        <v>1.8824372447003141E-3</v>
      </c>
      <c r="K17" s="5"/>
      <c r="L17" s="14">
        <f>T.J7!B17*(1-T.J2!B17)</f>
        <v>0.41285609155832936</v>
      </c>
      <c r="M17" s="14">
        <f>T.J7!C17*(1-T.J2!C17)</f>
        <v>0.38662346587864438</v>
      </c>
      <c r="N17" s="14">
        <f>T.J7!D17*(1-T.J2!D17)</f>
        <v>0.30657276079487411</v>
      </c>
      <c r="O17" s="14">
        <f>T.J7!E17*(1-T.J2!E17)</f>
        <v>0.48723050069838059</v>
      </c>
      <c r="P17" s="5"/>
      <c r="Q17" s="14">
        <f t="shared" si="4"/>
        <v>0.41616017045141068</v>
      </c>
      <c r="R17" s="14">
        <f t="shared" si="5"/>
        <v>0.39107790856699814</v>
      </c>
      <c r="S17" s="14">
        <f t="shared" si="6"/>
        <v>0.30994332435744681</v>
      </c>
      <c r="T17" s="14">
        <f t="shared" si="7"/>
        <v>0.48911293794308092</v>
      </c>
      <c r="V17" s="30">
        <f t="shared" si="8"/>
        <v>1.0842021724855044E-17</v>
      </c>
      <c r="W17" s="30">
        <f t="shared" si="9"/>
        <v>2.3418766925686896E-17</v>
      </c>
      <c r="X17" s="30">
        <f t="shared" si="10"/>
        <v>-1.3877787807814457E-17</v>
      </c>
      <c r="Y17" s="30">
        <f t="shared" si="11"/>
        <v>1.6046192152785466E-17</v>
      </c>
    </row>
    <row r="18" spans="1:25">
      <c r="A18" s="16" t="s">
        <v>12</v>
      </c>
      <c r="B18" s="15">
        <f t="shared" si="0"/>
        <v>2.7303098433009636E-2</v>
      </c>
      <c r="C18" s="15">
        <f t="shared" si="1"/>
        <v>3.2405940026638214E-2</v>
      </c>
      <c r="D18" s="15">
        <f t="shared" si="2"/>
        <v>3.0282408482916433E-2</v>
      </c>
      <c r="E18" s="15">
        <f t="shared" si="3"/>
        <v>1.1087208192368759E-2</v>
      </c>
      <c r="F18" s="5"/>
      <c r="G18" s="15">
        <f>T.J2!B18*T.J7b!C18</f>
        <v>1.1626472214324501E-2</v>
      </c>
      <c r="H18" s="15">
        <f>T.J2!C18*T.J7b!E18</f>
        <v>1.2968843177993976E-2</v>
      </c>
      <c r="I18" s="15">
        <f>T.J2!D18*T.J7b!G18</f>
        <v>1.1085840682917764E-2</v>
      </c>
      <c r="J18" s="15">
        <f>T.J2!E18*T.J7b!K18</f>
        <v>5.7927194710224649E-3</v>
      </c>
      <c r="K18" s="5"/>
      <c r="L18" s="14">
        <f>T.J7!B18*(1-T.J2!B18)</f>
        <v>0.41420330102005742</v>
      </c>
      <c r="M18" s="14">
        <f>T.J7!C18*(1-T.J2!C18)</f>
        <v>0.38723072416470228</v>
      </c>
      <c r="N18" s="14">
        <f>T.J7!D18*(1-T.J2!D18)</f>
        <v>0.35499602790992374</v>
      </c>
      <c r="O18" s="14">
        <f>T.J7!E18*(1-T.J2!E18)</f>
        <v>0.51667600038304773</v>
      </c>
      <c r="P18" s="5"/>
      <c r="Q18" s="14">
        <f t="shared" si="4"/>
        <v>0.42582977323438193</v>
      </c>
      <c r="R18" s="14">
        <f t="shared" si="5"/>
        <v>0.40019956734269624</v>
      </c>
      <c r="S18" s="14">
        <f t="shared" si="6"/>
        <v>0.36608186859284148</v>
      </c>
      <c r="T18" s="14">
        <f t="shared" si="7"/>
        <v>0.52246871985407017</v>
      </c>
      <c r="V18" s="30">
        <f t="shared" si="8"/>
        <v>0</v>
      </c>
      <c r="W18" s="30">
        <f t="shared" si="9"/>
        <v>-1.5612511283791264E-17</v>
      </c>
      <c r="X18" s="30">
        <f t="shared" si="10"/>
        <v>-2.7755575615628914E-17</v>
      </c>
      <c r="Y18" s="30">
        <f t="shared" si="11"/>
        <v>-1.9949319973733282E-17</v>
      </c>
    </row>
    <row r="19" spans="1:25">
      <c r="A19" s="16" t="s">
        <v>11</v>
      </c>
      <c r="B19" s="15">
        <f t="shared" si="0"/>
        <v>5.3150880607844259E-2</v>
      </c>
      <c r="C19" s="15">
        <f t="shared" si="1"/>
        <v>7.2426797303887638E-2</v>
      </c>
      <c r="D19" s="15">
        <f t="shared" si="2"/>
        <v>6.5586126043158235E-2</v>
      </c>
      <c r="E19" s="15">
        <f t="shared" si="3"/>
        <v>2.2140701056353563E-2</v>
      </c>
      <c r="F19" s="5"/>
      <c r="G19" s="15">
        <f>T.J2!B19*T.J7b!C19</f>
        <v>2.4368658564872907E-2</v>
      </c>
      <c r="H19" s="15">
        <f>T.J2!C19*T.J7b!E19</f>
        <v>2.9397681127666962E-2</v>
      </c>
      <c r="I19" s="15">
        <f>T.J2!D19*T.J7b!G19</f>
        <v>2.7364533350292757E-2</v>
      </c>
      <c r="J19" s="15">
        <f>T.J2!E19*T.J7b!K19</f>
        <v>1.206872225612244E-2</v>
      </c>
      <c r="K19" s="5"/>
      <c r="L19" s="14">
        <f>T.J7!B19*(1-T.J2!B19)</f>
        <v>0.43411214713745944</v>
      </c>
      <c r="M19" s="14">
        <f>T.J7!C19*(1-T.J2!C19)</f>
        <v>0.37649740497313716</v>
      </c>
      <c r="N19" s="14">
        <f>T.J7!D19*(1-T.J2!D19)</f>
        <v>0.38986598476699663</v>
      </c>
      <c r="O19" s="14">
        <f>T.J7!E19*(1-T.J2!E19)</f>
        <v>0.53302342389609536</v>
      </c>
      <c r="P19" s="5"/>
      <c r="Q19" s="14">
        <f t="shared" si="4"/>
        <v>0.45848080570233235</v>
      </c>
      <c r="R19" s="14">
        <f t="shared" si="5"/>
        <v>0.40589508610080416</v>
      </c>
      <c r="S19" s="14">
        <f t="shared" si="6"/>
        <v>0.4172305181172894</v>
      </c>
      <c r="T19" s="14">
        <f t="shared" si="7"/>
        <v>0.54509214615221779</v>
      </c>
      <c r="V19" s="30">
        <f t="shared" si="8"/>
        <v>0</v>
      </c>
      <c r="W19" s="30">
        <f t="shared" si="9"/>
        <v>3.4694469519536142E-17</v>
      </c>
      <c r="X19" s="30">
        <f t="shared" si="10"/>
        <v>0</v>
      </c>
      <c r="Y19" s="30">
        <f t="shared" si="11"/>
        <v>0</v>
      </c>
    </row>
    <row r="20" spans="1:25">
      <c r="A20" s="5" t="s">
        <v>10</v>
      </c>
      <c r="B20" s="15">
        <f t="shared" si="0"/>
        <v>0.1016020855099284</v>
      </c>
      <c r="C20" s="15">
        <f t="shared" si="1"/>
        <v>0.13652144360985721</v>
      </c>
      <c r="D20" s="15">
        <f t="shared" si="2"/>
        <v>0.13744146913166197</v>
      </c>
      <c r="E20" s="15">
        <f t="shared" si="3"/>
        <v>4.4351043461137975E-2</v>
      </c>
      <c r="F20" s="5"/>
      <c r="G20" s="15">
        <f>T.J2!B20*T.J7b!C20</f>
        <v>4.6845666558562309E-2</v>
      </c>
      <c r="H20" s="15">
        <f>T.J2!C20*T.J7b!E20</f>
        <v>5.5105087526886767E-2</v>
      </c>
      <c r="I20" s="15">
        <f>T.J2!D20*T.J7b!G20</f>
        <v>6.4680708310074941E-2</v>
      </c>
      <c r="J20" s="15">
        <f>T.J2!E20*T.J7b!K20</f>
        <v>2.286106528887541E-2</v>
      </c>
      <c r="K20" s="5"/>
      <c r="L20" s="14">
        <f>T.J7!B20*(1-T.J2!B20)</f>
        <v>0.41422426447139299</v>
      </c>
      <c r="M20" s="14">
        <f>T.J7!C20*(1-T.J2!C20)</f>
        <v>0.34853177764107018</v>
      </c>
      <c r="N20" s="14">
        <f>T.J7!D20*(1-T.J2!D20)</f>
        <v>0.40592476992527554</v>
      </c>
      <c r="O20" s="14">
        <f>T.J7!E20*(1-T.J2!E20)</f>
        <v>0.49259614844967214</v>
      </c>
      <c r="P20" s="5"/>
      <c r="Q20" s="14">
        <f t="shared" si="4"/>
        <v>0.4610699310299553</v>
      </c>
      <c r="R20" s="14">
        <f t="shared" si="5"/>
        <v>0.40363686516795694</v>
      </c>
      <c r="S20" s="14">
        <f t="shared" si="6"/>
        <v>0.47060547823535048</v>
      </c>
      <c r="T20" s="14">
        <f t="shared" si="7"/>
        <v>0.51545721373854758</v>
      </c>
      <c r="V20" s="30">
        <f t="shared" si="8"/>
        <v>0</v>
      </c>
      <c r="W20" s="30">
        <f t="shared" si="9"/>
        <v>0</v>
      </c>
      <c r="X20" s="30">
        <f t="shared" si="10"/>
        <v>0</v>
      </c>
      <c r="Y20" s="30">
        <f t="shared" si="11"/>
        <v>2.7755575615628914E-17</v>
      </c>
    </row>
    <row r="21" spans="1:25">
      <c r="A21" s="5" t="s">
        <v>9</v>
      </c>
      <c r="B21" s="15">
        <f t="shared" si="0"/>
        <v>0.24376526052834299</v>
      </c>
      <c r="C21" s="15">
        <f t="shared" si="1"/>
        <v>0.32506802042888006</v>
      </c>
      <c r="D21" s="15">
        <f t="shared" si="2"/>
        <v>0.32523824268189627</v>
      </c>
      <c r="E21" s="15">
        <f t="shared" si="3"/>
        <v>0.10009204071601326</v>
      </c>
      <c r="F21" s="5"/>
      <c r="G21" s="15">
        <f>T.J2!B21*T.J7b!C21</f>
        <v>0.11458401121852028</v>
      </c>
      <c r="H21" s="15">
        <f>T.J2!C21*T.J7b!E21</f>
        <v>0.13375941264001506</v>
      </c>
      <c r="I21" s="15">
        <f>T.J2!D21*T.J7b!G21</f>
        <v>0.18929698548448629</v>
      </c>
      <c r="J21" s="15">
        <f>T.J2!E21*T.J7b!K21</f>
        <v>4.8924954798823229E-2</v>
      </c>
      <c r="K21" s="5"/>
      <c r="L21" s="14">
        <f>T.J7!B21*(1-T.J2!B21)</f>
        <v>0.35547481082268445</v>
      </c>
      <c r="M21" s="14">
        <f>T.J7!C21*(1-T.J2!C21)</f>
        <v>0.27772189045322354</v>
      </c>
      <c r="N21" s="14">
        <f>T.J7!D21*(1-T.J2!D21)</f>
        <v>0.39272862110948004</v>
      </c>
      <c r="O21" s="14">
        <f>T.J7!E21*(1-T.J2!E21)</f>
        <v>0.43987469848865296</v>
      </c>
      <c r="P21" s="5"/>
      <c r="Q21" s="14">
        <f t="shared" si="4"/>
        <v>0.47005882204120475</v>
      </c>
      <c r="R21" s="14">
        <f t="shared" si="5"/>
        <v>0.4114813030932386</v>
      </c>
      <c r="S21" s="14">
        <f t="shared" si="6"/>
        <v>0.5820256065939664</v>
      </c>
      <c r="T21" s="14">
        <f t="shared" si="7"/>
        <v>0.48879965328747621</v>
      </c>
      <c r="V21" s="30">
        <f t="shared" si="8"/>
        <v>0</v>
      </c>
      <c r="W21" s="30">
        <f t="shared" si="9"/>
        <v>0</v>
      </c>
      <c r="X21" s="30">
        <f t="shared" si="10"/>
        <v>0</v>
      </c>
      <c r="Y21" s="30">
        <f t="shared" si="11"/>
        <v>0</v>
      </c>
    </row>
    <row r="22" spans="1:25">
      <c r="A22" s="5"/>
      <c r="B22" s="11"/>
      <c r="C22" s="11"/>
      <c r="D22" s="11"/>
      <c r="E22" s="11"/>
      <c r="F22" s="5"/>
      <c r="G22" s="11"/>
      <c r="H22" s="11"/>
      <c r="I22" s="11"/>
      <c r="J22" s="11"/>
      <c r="K22" s="5"/>
      <c r="L22" s="12"/>
      <c r="M22" s="11"/>
      <c r="N22" s="11"/>
      <c r="O22" s="11"/>
      <c r="P22" s="5"/>
      <c r="Q22" s="12"/>
      <c r="R22" s="11"/>
      <c r="S22" s="11"/>
      <c r="T22" s="11"/>
    </row>
    <row r="23" spans="1:25">
      <c r="A23" s="5" t="s">
        <v>8</v>
      </c>
      <c r="B23" s="35">
        <f>SUMPRODUCT(B6:B21,Q6:Q21,T.J2!G6:G21)/SUMPRODUCT(Q6:Q21,T.J2!G6:G21)</f>
        <v>5.5735682100926864E-3</v>
      </c>
      <c r="C23" s="35">
        <f>SUMPRODUCT(C6:C21,R6:R21,T.J2!H6:H21)/SUMPRODUCT(R6:R21,T.J2!H6:H21)</f>
        <v>7.4289375874497772E-3</v>
      </c>
      <c r="D23" s="35">
        <f>SUMPRODUCT(D6:D21,S6:S21,T.J2!I6:I21)/SUMPRODUCT(S6:S21,T.J2!I6:I21)</f>
        <v>5.7375603582448973E-3</v>
      </c>
      <c r="E23" s="35">
        <f>SUMPRODUCT(E6:E21,T6:T21,T.J2!J6:J21)/SUMPRODUCT(T6:T21,T.J2!J6:J21)</f>
        <v>2.4034449987855684E-3</v>
      </c>
      <c r="F23" s="33"/>
      <c r="G23" s="34">
        <f>SUMPRODUCT(T.J3!G6:G21,T.J2!G6:G21)</f>
        <v>1.7721243793534626E-3</v>
      </c>
      <c r="H23" s="34">
        <f>SUMPRODUCT(T.J3!H6:H21,T.J2!H6:H21)</f>
        <v>2.5166199213987285E-3</v>
      </c>
      <c r="I23" s="34">
        <f>SUMPRODUCT(T.J3!I6:I21,T.J2!I6:I21)</f>
        <v>1.4103674056791674E-3</v>
      </c>
      <c r="J23" s="34">
        <f>SUMPRODUCT(T.J3!J6:J21,T.J2!J6:J21)</f>
        <v>8.9480234257703888E-4</v>
      </c>
      <c r="K23" s="33"/>
      <c r="L23" s="34">
        <f>SUMPRODUCT(T.J3!L6:L21,T.J2!G6:G21)</f>
        <v>0.31617937680519792</v>
      </c>
      <c r="M23" s="34">
        <f>SUMPRODUCT(T.J3!M6:M21,T.J2!H6:H21)</f>
        <v>0.33624244108487905</v>
      </c>
      <c r="N23" s="34">
        <f>SUMPRODUCT(T.J3!N6:N21,T.J2!I6:I21)</f>
        <v>0.24440271648675671</v>
      </c>
      <c r="O23" s="34">
        <f>SUMPRODUCT(T.J3!O6:O21,T.J2!J6:J21)</f>
        <v>0.37140510176555597</v>
      </c>
      <c r="P23" s="33"/>
      <c r="Q23" s="34">
        <f>SUMPRODUCT(T.J3!Q6:Q21,T.J2!G6:G21)</f>
        <v>0.31795150118455134</v>
      </c>
      <c r="R23" s="34">
        <f>SUMPRODUCT(T.J3!R6:R21,T.J2!H6:H21)</f>
        <v>0.33875906100627767</v>
      </c>
      <c r="S23" s="34">
        <f>SUMPRODUCT(T.J3!S6:S21,T.J2!I6:I21)</f>
        <v>0.24581308389243586</v>
      </c>
      <c r="T23" s="34">
        <f>SUMPRODUCT(T.J3!T6:T21,T.J2!J6:J21)</f>
        <v>0.37229990410813296</v>
      </c>
      <c r="V23" s="30">
        <f t="shared" ref="V23:Y29" si="12">Q23-L23-G23</f>
        <v>-3.903127820947816E-17</v>
      </c>
      <c r="W23" s="30">
        <f t="shared" si="12"/>
        <v>-1.0668549377257364E-16</v>
      </c>
      <c r="X23" s="30">
        <f t="shared" si="12"/>
        <v>-1.474514954580286E-17</v>
      </c>
      <c r="Y23" s="30">
        <f t="shared" si="12"/>
        <v>-4.4235448637408581E-17</v>
      </c>
    </row>
    <row r="24" spans="1:25">
      <c r="A24" s="5" t="s">
        <v>7</v>
      </c>
      <c r="B24" s="34">
        <f>SUMPRODUCT(B6:B10,Q6:Q10,T.J2!G6:G10)/SUMPRODUCT(Q6:Q10,T.J2!G6:G10)</f>
        <v>3.734127288481115E-5</v>
      </c>
      <c r="C24" s="34">
        <f>SUMPRODUCT(C6:C10,R6:R10,T.J2!H6:H10)/SUMPRODUCT(R6:R10,T.J2!H6:H10)</f>
        <v>4.6154889556697758E-5</v>
      </c>
      <c r="D24" s="34">
        <f>SUMPRODUCT(D6:D10,S6:S10,T.J2!I6:I10)/SUMPRODUCT(S6:S10,T.J2!I6:I10)</f>
        <v>3.7764284990785954E-5</v>
      </c>
      <c r="E24" s="34">
        <f>SUMPRODUCT(E6:E10,T6:T10,T.J2!J6:J10)/SUMPRODUCT(T6:T10,T.J2!J6:J10)</f>
        <v>1.8017130927967887E-5</v>
      </c>
      <c r="F24" s="33"/>
      <c r="G24" s="4">
        <f>SUMPRODUCT(T.J3!G6:G10,T.J2!G6:G10)/SUM(T.J2!G6:G10)</f>
        <v>1.1035677178892947E-5</v>
      </c>
      <c r="H24" s="4">
        <f>SUMPRODUCT(T.J3!H6:H10,T.J2!H6:H10)/SUM(T.J2!H6:H10)</f>
        <v>1.4942439491452815E-5</v>
      </c>
      <c r="I24" s="4">
        <f>SUMPRODUCT(T.J3!I6:I10,T.J2!I6:I10)/SUM(T.J2!I6:I10)</f>
        <v>8.6512037008447652E-6</v>
      </c>
      <c r="J24" s="4">
        <f>SUMPRODUCT(T.J3!J6:J10,T.J2!J6:J10)/SUM(T.J2!J6:J10)</f>
        <v>6.026334894501269E-6</v>
      </c>
      <c r="K24" s="33"/>
      <c r="L24" s="4">
        <f>SUMPRODUCT(T.J3!L6:L10,T.J2!G6:G10)/SUM(T.J2!G6:G10)</f>
        <v>0.29552460963773469</v>
      </c>
      <c r="M24" s="4">
        <f>SUMPRODUCT(T.J3!M6:M10,T.J2!H6:H10)/SUM(T.J2!H6:H10)</f>
        <v>0.32373059427330186</v>
      </c>
      <c r="N24" s="4">
        <f>SUMPRODUCT(T.J3!N6:N10,T.J2!I6:I10)/SUM(T.J2!I6:I10)</f>
        <v>0.22907561989942099</v>
      </c>
      <c r="O24" s="4">
        <f>SUMPRODUCT(T.J3!O6:O10,T.J2!J6:J10)/SUM(T.J2!J6:J10)</f>
        <v>0.33447202783446411</v>
      </c>
      <c r="P24" s="33"/>
      <c r="Q24" s="4">
        <f>SUMPRODUCT(T.J3!Q6:Q10,T.J2!G6:G10)/SUM(T.J2!G6:G10)</f>
        <v>0.29553564531491361</v>
      </c>
      <c r="R24" s="4">
        <f>SUMPRODUCT(T.J3!R6:R10,T.J2!H6:H10)/SUM(T.J2!H6:H10)</f>
        <v>0.32374553671279332</v>
      </c>
      <c r="S24" s="4">
        <f>SUMPRODUCT(T.J3!S6:S10,T.J2!I6:I10)/SUM(T.J2!I6:I10)</f>
        <v>0.22908427110312185</v>
      </c>
      <c r="T24" s="4">
        <f>SUMPRODUCT(T.J3!T6:T10,T.J2!J6:J10)/SUM(T.J2!J6:J10)</f>
        <v>0.33447805416935872</v>
      </c>
      <c r="V24" s="30">
        <f t="shared" si="12"/>
        <v>2.3677959007546712E-17</v>
      </c>
      <c r="W24" s="30">
        <f t="shared" si="12"/>
        <v>8.1975848635271187E-18</v>
      </c>
      <c r="X24" s="30">
        <f t="shared" si="12"/>
        <v>1.5378730190349077E-17</v>
      </c>
      <c r="Y24" s="30">
        <f t="shared" si="12"/>
        <v>1.0308814484558462E-16</v>
      </c>
    </row>
    <row r="25" spans="1:25">
      <c r="A25" s="5" t="s">
        <v>6</v>
      </c>
      <c r="B25" s="34">
        <f>SUMPRODUCT(B11:B14,Q11:Q14,T.J2!G11:G14)/SUMPRODUCT(Q11:Q14,T.J2!G11:G14)</f>
        <v>1.1624538105191632E-4</v>
      </c>
      <c r="C25" s="34">
        <f>SUMPRODUCT(C11:C14,R11:R14,T.J2!H11:H14)/SUMPRODUCT(R11:R14,T.J2!H11:H14)</f>
        <v>1.3999882557220897E-4</v>
      </c>
      <c r="D25" s="34">
        <f>SUMPRODUCT(D11:D14,S11:S14,T.J2!I11:I14)/SUMPRODUCT(S11:S14,T.J2!I11:I14)</f>
        <v>1.3368993070493271E-4</v>
      </c>
      <c r="E25" s="34">
        <f>SUMPRODUCT(E11:E14,T11:T14,T.J2!J11:J14)/SUMPRODUCT(T11:T14,T.J2!J11:J14)</f>
        <v>4.6091014232592213E-5</v>
      </c>
      <c r="F25" s="33"/>
      <c r="G25" s="4">
        <f>SUMPRODUCT(T.J3!G11:G14,T.J2!G11:G14)/SUM(T.J2!G11:G14)</f>
        <v>3.6149082851838531E-5</v>
      </c>
      <c r="H25" s="4">
        <f>SUMPRODUCT(T.J3!H11:H14,T.J2!H11:H14)/SUM(T.J2!H11:H14)</f>
        <v>4.6366141376095695E-5</v>
      </c>
      <c r="I25" s="4">
        <f>SUMPRODUCT(T.J3!I11:I14,T.J2!I11:I14)/SUM(T.J2!I11:I14)</f>
        <v>3.2013229156070326E-5</v>
      </c>
      <c r="J25" s="4">
        <f>SUMPRODUCT(T.J3!J11:J14,T.J2!J11:J14)/SUM(T.J2!J11:J14)</f>
        <v>1.7227115197109938E-5</v>
      </c>
      <c r="K25" s="33"/>
      <c r="L25" s="4">
        <f>SUMPRODUCT(T.J3!L11:L14,T.J2!G11:G14)/SUM(T.J2!G11:G14)</f>
        <v>0.31093605922961431</v>
      </c>
      <c r="M25" s="4">
        <f>SUMPRODUCT(T.J3!M11:M14,T.J2!H11:H14)/SUM(T.J2!H11:H14)</f>
        <v>0.33114313624613395</v>
      </c>
      <c r="N25" s="4">
        <f>SUMPRODUCT(T.J3!N11:N14,T.J2!I11:I14)/SUM(T.J2!I11:I14)</f>
        <v>0.23942677762568237</v>
      </c>
      <c r="O25" s="4">
        <f>SUMPRODUCT(T.J3!O11:O14,T.J2!J11:J14)/SUM(T.J2!J11:J14)</f>
        <v>0.37374576083242272</v>
      </c>
      <c r="P25" s="33"/>
      <c r="Q25" s="4">
        <f>SUMPRODUCT(T.J3!Q11:Q14,T.J2!G11:G14)/SUM(T.J2!G11:G14)</f>
        <v>0.31097220831246619</v>
      </c>
      <c r="R25" s="4">
        <f>SUMPRODUCT(T.J3!R11:R14,T.J2!H11:H14)/SUM(T.J2!H11:H14)</f>
        <v>0.33118950238750999</v>
      </c>
      <c r="S25" s="4">
        <f>SUMPRODUCT(T.J3!S11:S14,T.J2!I11:I14)/SUM(T.J2!I11:I14)</f>
        <v>0.23945879085483848</v>
      </c>
      <c r="T25" s="4">
        <f>SUMPRODUCT(T.J3!T11:T14,T.J2!J11:J14)/SUM(T.J2!J11:J14)</f>
        <v>0.37376298794761981</v>
      </c>
      <c r="V25" s="30">
        <f t="shared" si="12"/>
        <v>3.8814437774981059E-17</v>
      </c>
      <c r="W25" s="30">
        <f t="shared" si="12"/>
        <v>-5.3803532809593158E-17</v>
      </c>
      <c r="X25" s="30">
        <f t="shared" si="12"/>
        <v>3.783187955616607E-17</v>
      </c>
      <c r="Y25" s="30">
        <f t="shared" si="12"/>
        <v>-2.7294789692322574E-17</v>
      </c>
    </row>
    <row r="26" spans="1:25">
      <c r="A26" s="5" t="s">
        <v>5</v>
      </c>
      <c r="B26" s="34">
        <f>SUMPRODUCT(B15:B21,Q15:Q21,T.J2!G15:G21)/SUMPRODUCT(Q15:Q21,T.J2!G15:G21)</f>
        <v>2.1651292244878106E-2</v>
      </c>
      <c r="C26" s="34">
        <f>SUMPRODUCT(C15:C21,R15:R21,T.J2!H15:H21)/SUMPRODUCT(R15:R21,T.J2!H15:H21)</f>
        <v>2.6758823174102914E-2</v>
      </c>
      <c r="D26" s="34">
        <f>SUMPRODUCT(D15:D21,S15:S21,T.J2!I15:I21)/SUMPRODUCT(S15:S21,T.J2!I15:I21)</f>
        <v>2.3764784724277975E-2</v>
      </c>
      <c r="E26" s="34">
        <f>SUMPRODUCT(E15:E21,T15:T21,T.J2!J15:J21)/SUMPRODUCT(T15:T21,T.J2!J15:J21)</f>
        <v>1.0192502721110826E-2</v>
      </c>
      <c r="F26" s="33"/>
      <c r="G26" s="4">
        <f>SUMPRODUCT(T.J3!G15:G21,T.J2!G15:G21)/SUM(T.J2!G15:G21)</f>
        <v>7.9129119487298602E-3</v>
      </c>
      <c r="H26" s="4">
        <f>SUMPRODUCT(T.J3!H15:H21,T.J2!H15:H21)/SUM(T.J2!H15:H21)</f>
        <v>9.9133786502240921E-3</v>
      </c>
      <c r="I26" s="4">
        <f>SUMPRODUCT(T.J3!I15:I21,T.J2!I15:I21)/SUM(T.J2!I15:I21)</f>
        <v>6.8461786597306838E-3</v>
      </c>
      <c r="J26" s="4">
        <f>SUMPRODUCT(T.J3!J15:J21,T.J2!J15:J21)/SUM(T.J2!J15:J21)</f>
        <v>4.4335831200526974E-3</v>
      </c>
      <c r="K26" s="33"/>
      <c r="L26" s="4">
        <f>SUMPRODUCT(T.J3!L15:L21,T.J2!G15:G21)/SUM(T.J2!G15:G21)</f>
        <v>0.35755774260777878</v>
      </c>
      <c r="M26" s="4">
        <f>SUMPRODUCT(T.J3!M15:M21,T.J2!H15:H21)/SUM(T.J2!H15:H21)</f>
        <v>0.36055802010015975</v>
      </c>
      <c r="N26" s="4">
        <f>SUMPRODUCT(T.J3!N15:N21,T.J2!I15:I21)/SUM(T.J2!I15:I21)</f>
        <v>0.28123464088738115</v>
      </c>
      <c r="O26" s="4">
        <f>SUMPRODUCT(T.J3!O15:O21,T.J2!J15:J21)/SUM(T.J2!J15:J21)</f>
        <v>0.43055115432522756</v>
      </c>
      <c r="P26" s="33"/>
      <c r="Q26" s="4">
        <f>SUMPRODUCT(T.J3!Q15:Q21,T.J2!G15:G21)/SUM(T.J2!G15:G21)</f>
        <v>0.36547065455650862</v>
      </c>
      <c r="R26" s="4">
        <f>SUMPRODUCT(T.J3!R15:R21,T.J2!H15:H21)/SUM(T.J2!H15:H21)</f>
        <v>0.37047139875038376</v>
      </c>
      <c r="S26" s="4">
        <f>SUMPRODUCT(T.J3!S15:S21,T.J2!I15:I21)/SUM(T.J2!I15:I21)</f>
        <v>0.28808081954711184</v>
      </c>
      <c r="T26" s="4">
        <f>SUMPRODUCT(T.J3!T15:T21,T.J2!J15:J21)/SUM(T.J2!J15:J21)</f>
        <v>0.43498473744528027</v>
      </c>
      <c r="V26" s="30">
        <f t="shared" si="12"/>
        <v>-2.0816681711721685E-17</v>
      </c>
      <c r="W26" s="30">
        <f t="shared" si="12"/>
        <v>-7.8062556418956319E-17</v>
      </c>
      <c r="X26" s="30">
        <f t="shared" si="12"/>
        <v>1.1275702593849246E-17</v>
      </c>
      <c r="Y26" s="30">
        <f t="shared" si="12"/>
        <v>1.1275702593849246E-17</v>
      </c>
    </row>
    <row r="27" spans="1:25">
      <c r="A27" s="5" t="s">
        <v>4</v>
      </c>
      <c r="B27" s="34">
        <f>SUMPRODUCT(B17:B21,Q17:Q21,T.J2!G17:G21)/SUMPRODUCT(Q17:Q21,T.J2!G17:G21)</f>
        <v>6.569470960099591E-2</v>
      </c>
      <c r="C27" s="34">
        <f>SUMPRODUCT(C17:C21,R17:R21,T.J2!H17:H21)/SUMPRODUCT(R17:R21,T.J2!H17:H21)</f>
        <v>8.7039785801423811E-2</v>
      </c>
      <c r="D27" s="34">
        <f>SUMPRODUCT(D17:D21,S17:S21,T.J2!I17:I21)/SUMPRODUCT(S17:S21,T.J2!I17:I21)</f>
        <v>8.1701685472165941E-2</v>
      </c>
      <c r="E27" s="34">
        <f>SUMPRODUCT(E17:E21,T17:T21,T.J2!J17:J21)/SUMPRODUCT(T17:T21,T.J2!J17:J21)</f>
        <v>2.9584191065092785E-2</v>
      </c>
      <c r="F27" s="33"/>
      <c r="G27" s="4">
        <f>SUMPRODUCT(T.J3!G17:G21,T.J2!G17:G21)/SUM(T.J2!G17:G21)</f>
        <v>2.863811161107618E-2</v>
      </c>
      <c r="H27" s="4">
        <f>SUMPRODUCT(T.J3!H17:H21,T.J2!H17:H21)/SUM(T.J2!H17:H21)</f>
        <v>3.4833261895454132E-2</v>
      </c>
      <c r="I27" s="4">
        <f>SUMPRODUCT(T.J3!I17:I21,T.J2!I17:I21)/SUM(T.J2!I17:I21)</f>
        <v>3.1107011582212005E-2</v>
      </c>
      <c r="J27" s="4">
        <f>SUMPRODUCT(T.J3!J17:J21,T.J2!J17:J21)/SUM(T.J2!J17:J21)</f>
        <v>1.5058943870361219E-2</v>
      </c>
      <c r="K27" s="33"/>
      <c r="L27" s="4">
        <f>SUMPRODUCT(T.J3!L17:L21,T.J2!G17:G21)/SUM(T.J2!G17:G21)</f>
        <v>0.40728910056495626</v>
      </c>
      <c r="M27" s="4">
        <f>SUMPRODUCT(T.J3!M17:M21,T.J2!H17:H21)/SUM(T.J2!H17:H21)</f>
        <v>0.3653660443726493</v>
      </c>
      <c r="N27" s="4">
        <f>SUMPRODUCT(T.J3!N17:N21,T.J2!I17:I21)/SUM(T.J2!I17:I21)</f>
        <v>0.3496319095604799</v>
      </c>
      <c r="O27" s="4">
        <f>SUMPRODUCT(T.J3!O17:O21,T.J2!J17:J21)/SUM(T.J2!J17:J21)</f>
        <v>0.49396102011066129</v>
      </c>
      <c r="P27" s="33"/>
      <c r="Q27" s="4">
        <f>SUMPRODUCT(T.J3!Q17:Q21,T.J2!G17:G21)/SUM(T.J2!G17:G21)</f>
        <v>0.43592721217603247</v>
      </c>
      <c r="R27" s="4">
        <f>SUMPRODUCT(T.J3!R17:R21,T.J2!H17:H21)/SUM(T.J2!H17:H21)</f>
        <v>0.40019930626810346</v>
      </c>
      <c r="S27" s="4">
        <f>SUMPRODUCT(T.J3!S17:S21,T.J2!I17:I21)/SUM(T.J2!I17:I21)</f>
        <v>0.38073892114269192</v>
      </c>
      <c r="T27" s="4">
        <f>SUMPRODUCT(T.J3!T17:T21,T.J2!J17:J21)/SUM(T.J2!J17:J21)</f>
        <v>0.50901996398102256</v>
      </c>
      <c r="V27" s="30">
        <f t="shared" si="12"/>
        <v>3.1225022567582528E-17</v>
      </c>
      <c r="W27" s="30">
        <f t="shared" si="12"/>
        <v>0</v>
      </c>
      <c r="X27" s="30">
        <f t="shared" si="12"/>
        <v>0</v>
      </c>
      <c r="Y27" s="30">
        <f t="shared" si="12"/>
        <v>5.5511151231257827E-17</v>
      </c>
    </row>
    <row r="28" spans="1:25">
      <c r="A28" s="5" t="s">
        <v>3</v>
      </c>
      <c r="B28" s="34">
        <f>SUMPRODUCT(B19:B21,Q19:Q21,T.J2!G19:G21)/SUMPRODUCT(Q19:Q21,T.J2!G19:G21)</f>
        <v>0.14817166547795124</v>
      </c>
      <c r="C28" s="34">
        <f>SUMPRODUCT(C19:C21,R19:R21,T.J2!H19:H21)/SUMPRODUCT(R19:R21,T.J2!H19:H21)</f>
        <v>0.19963429580902853</v>
      </c>
      <c r="D28" s="34">
        <f>SUMPRODUCT(D19:D21,S19:S21,T.J2!I19:I21)/SUMPRODUCT(S19:S21,T.J2!I19:I21)</f>
        <v>0.19474185941763142</v>
      </c>
      <c r="E28" s="34">
        <f>SUMPRODUCT(E19:E21,T19:T21,T.J2!J19:J21)/SUMPRODUCT(T19:T21,T.J2!J19:J21)</f>
        <v>6.2559450710824055E-2</v>
      </c>
      <c r="F28" s="33"/>
      <c r="G28" s="4">
        <f>SUMPRODUCT(T.J3!G19:G21,T.J2!G19:G21)/SUM(T.J2!G19:G21)</f>
        <v>6.8762607369305936E-2</v>
      </c>
      <c r="H28" s="4">
        <f>SUMPRODUCT(T.J3!H19:H21,T.J2!H19:H21)/SUM(T.J2!H19:H21)</f>
        <v>8.1327829568309265E-2</v>
      </c>
      <c r="I28" s="4">
        <f>SUMPRODUCT(T.J3!I19:I21,T.J2!I19:I21)/SUM(T.J2!I19:I21)</f>
        <v>9.590233094669337E-2</v>
      </c>
      <c r="J28" s="4">
        <f>SUMPRODUCT(T.J3!J19:J21,T.J2!J19:J21)/SUM(T.J2!J19:J21)</f>
        <v>3.1926994253312871E-2</v>
      </c>
      <c r="K28" s="33"/>
      <c r="L28" s="4">
        <f>SUMPRODUCT(T.J3!L19:L21,T.J2!G19:G21)/SUM(T.J2!G19:G21)</f>
        <v>0.39531132436049687</v>
      </c>
      <c r="M28" s="4">
        <f>SUMPRODUCT(T.J3!M19:M21,T.J2!H19:H21)/SUM(T.J2!H19:H21)</f>
        <v>0.32605622856019983</v>
      </c>
      <c r="N28" s="4">
        <f>SUMPRODUCT(T.J3!N19:N21,T.J2!I19:I21)/SUM(T.J2!I19:I21)</f>
        <v>0.39655641024785976</v>
      </c>
      <c r="O28" s="4">
        <f>SUMPRODUCT(T.J3!O19:O21,T.J2!J19:J21)/SUM(T.J2!J19:J21)</f>
        <v>0.478419466442015</v>
      </c>
      <c r="P28" s="33"/>
      <c r="Q28" s="4">
        <f>SUMPRODUCT(T.J3!Q19:Q21,T.J2!G19:G21)/SUM(T.J2!G19:G21)</f>
        <v>0.46407393172980288</v>
      </c>
      <c r="R28" s="4">
        <f>SUMPRODUCT(T.J3!R19:R21,T.J2!H19:H21)/SUM(T.J2!H19:H21)</f>
        <v>0.40738405812850914</v>
      </c>
      <c r="S28" s="4">
        <f>SUMPRODUCT(T.J3!S19:S21,T.J2!I19:I21)/SUM(T.J2!I19:I21)</f>
        <v>0.49245874119455307</v>
      </c>
      <c r="T28" s="4">
        <f>SUMPRODUCT(T.J3!T19:T21,T.J2!J19:J21)/SUM(T.J2!J19:J21)</f>
        <v>0.51034646069532796</v>
      </c>
      <c r="V28" s="30">
        <f t="shared" si="12"/>
        <v>0</v>
      </c>
      <c r="W28" s="30">
        <f t="shared" si="12"/>
        <v>0</v>
      </c>
      <c r="X28" s="30">
        <f t="shared" si="12"/>
        <v>0</v>
      </c>
      <c r="Y28" s="30">
        <f t="shared" si="12"/>
        <v>9.7144514654701197E-17</v>
      </c>
    </row>
    <row r="29" spans="1:25" ht="16" thickBot="1">
      <c r="A29" s="7" t="s">
        <v>2</v>
      </c>
      <c r="B29" s="32">
        <f>B21</f>
        <v>0.24376526052834299</v>
      </c>
      <c r="C29" s="32">
        <f>C21</f>
        <v>0.32506802042888006</v>
      </c>
      <c r="D29" s="32">
        <f>D21</f>
        <v>0.32523824268189627</v>
      </c>
      <c r="E29" s="32">
        <f>E21</f>
        <v>0.10009204071601326</v>
      </c>
      <c r="F29" s="31"/>
      <c r="G29" s="6">
        <f>G21</f>
        <v>0.11458401121852028</v>
      </c>
      <c r="H29" s="6">
        <f>H21</f>
        <v>0.13375941264001506</v>
      </c>
      <c r="I29" s="6">
        <f>I21</f>
        <v>0.18929698548448629</v>
      </c>
      <c r="J29" s="6">
        <f>J21</f>
        <v>4.8924954798823229E-2</v>
      </c>
      <c r="K29" s="31"/>
      <c r="L29" s="6">
        <f>L21</f>
        <v>0.35547481082268445</v>
      </c>
      <c r="M29" s="6">
        <f>M21</f>
        <v>0.27772189045322354</v>
      </c>
      <c r="N29" s="6">
        <f>N21</f>
        <v>0.39272862110948004</v>
      </c>
      <c r="O29" s="6">
        <f>O21</f>
        <v>0.43987469848865296</v>
      </c>
      <c r="P29" s="31"/>
      <c r="Q29" s="6">
        <f>Q21</f>
        <v>0.47005882204120475</v>
      </c>
      <c r="R29" s="6">
        <f>R21</f>
        <v>0.4114813030932386</v>
      </c>
      <c r="S29" s="6">
        <f>S21</f>
        <v>0.5820256065939664</v>
      </c>
      <c r="T29" s="6">
        <f>T21</f>
        <v>0.48879965328747621</v>
      </c>
      <c r="V29" s="30">
        <f t="shared" si="12"/>
        <v>0</v>
      </c>
      <c r="W29" s="30">
        <f t="shared" si="12"/>
        <v>0</v>
      </c>
      <c r="X29" s="30">
        <f t="shared" si="12"/>
        <v>0</v>
      </c>
      <c r="Y29" s="30">
        <f t="shared" si="12"/>
        <v>0</v>
      </c>
    </row>
    <row r="30" spans="1:25" ht="16" thickTop="1">
      <c r="A30" s="5"/>
      <c r="B30" s="4"/>
      <c r="C30" s="4"/>
      <c r="D30" s="4"/>
      <c r="E30" s="4"/>
    </row>
    <row r="31" spans="1:25">
      <c r="A31" s="5"/>
      <c r="B31" s="4"/>
      <c r="C31" s="4"/>
      <c r="D31" s="4"/>
      <c r="E31" s="4"/>
    </row>
    <row r="32" spans="1:25">
      <c r="C32"/>
    </row>
    <row r="33" spans="1:5">
      <c r="A33" s="3"/>
      <c r="B33" s="2"/>
      <c r="C33" s="2"/>
      <c r="D33" s="2"/>
      <c r="E33" s="2"/>
    </row>
    <row r="34" spans="1:5">
      <c r="C34"/>
    </row>
    <row r="35" spans="1:5">
      <c r="C35"/>
    </row>
    <row r="36" spans="1:5">
      <c r="C36"/>
    </row>
    <row r="37" spans="1:5">
      <c r="C37"/>
    </row>
    <row r="38" spans="1:5">
      <c r="C38"/>
    </row>
    <row r="39" spans="1:5">
      <c r="C39"/>
    </row>
  </sheetData>
  <mergeCells count="5">
    <mergeCell ref="L4:O4"/>
    <mergeCell ref="Q4:T4"/>
    <mergeCell ref="A2:T2"/>
    <mergeCell ref="B4:E4"/>
    <mergeCell ref="G4:J4"/>
  </mergeCells>
  <phoneticPr fontId="65" type="noConversion"/>
  <pageMargins left="0.75" right="0.75" top="1" bottom="1" header="0.5" footer="0.5"/>
  <pageSetup scale="54" orientation="landscape"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39"/>
  <sheetViews>
    <sheetView workbookViewId="0">
      <pane xSplit="1" ySplit="5" topLeftCell="B6" activePane="bottomRight" state="frozen"/>
      <selection activeCell="D14" sqref="D14"/>
      <selection pane="topRight" activeCell="D14" sqref="D14"/>
      <selection pane="bottomLeft" activeCell="D14" sqref="D14"/>
      <selection pane="bottomRight" activeCell="A2" sqref="A2:T2"/>
    </sheetView>
  </sheetViews>
  <sheetFormatPr baseColWidth="10" defaultRowHeight="15" x14ac:dyDescent="0"/>
  <cols>
    <col min="1" max="1" width="15.5" style="1" customWidth="1"/>
    <col min="2" max="5" width="12" style="1" customWidth="1"/>
    <col min="6" max="6" width="2.83203125" style="1" customWidth="1"/>
    <col min="7" max="10" width="12" style="1" customWidth="1"/>
    <col min="11" max="11" width="2.83203125" style="1" customWidth="1"/>
    <col min="12" max="12" width="12" style="1" customWidth="1"/>
    <col min="13" max="15" width="10.83203125" style="1"/>
    <col min="16" max="16" width="2.83203125" style="1" customWidth="1"/>
    <col min="17" max="16384" width="10.83203125" style="1"/>
  </cols>
  <sheetData>
    <row r="1" spans="1:25" ht="16" thickBot="1"/>
    <row r="2" spans="1:25" ht="33" customHeight="1" thickTop="1">
      <c r="A2" s="154" t="s">
        <v>193</v>
      </c>
      <c r="B2" s="154"/>
      <c r="C2" s="154"/>
      <c r="D2" s="154"/>
      <c r="E2" s="154"/>
      <c r="F2" s="154"/>
      <c r="G2" s="154"/>
      <c r="H2" s="154"/>
      <c r="I2" s="154"/>
      <c r="J2" s="154"/>
      <c r="K2" s="154"/>
      <c r="L2" s="154"/>
      <c r="M2" s="154"/>
      <c r="N2" s="154"/>
      <c r="O2" s="154"/>
      <c r="P2" s="154"/>
      <c r="Q2" s="154"/>
      <c r="R2" s="154"/>
      <c r="S2" s="154"/>
      <c r="T2" s="154"/>
    </row>
    <row r="3" spans="1:25">
      <c r="A3" s="5"/>
      <c r="B3" s="28" t="s">
        <v>47</v>
      </c>
      <c r="C3" s="28" t="s">
        <v>46</v>
      </c>
      <c r="D3" s="28" t="s">
        <v>45</v>
      </c>
      <c r="E3" s="28" t="s">
        <v>44</v>
      </c>
      <c r="F3" s="28"/>
      <c r="G3" s="28" t="s">
        <v>43</v>
      </c>
      <c r="H3" s="28" t="s">
        <v>42</v>
      </c>
      <c r="I3" s="28" t="s">
        <v>41</v>
      </c>
      <c r="J3" s="28" t="s">
        <v>40</v>
      </c>
      <c r="K3" s="28"/>
      <c r="L3" s="28" t="s">
        <v>39</v>
      </c>
      <c r="M3" s="28" t="s">
        <v>38</v>
      </c>
      <c r="N3" s="28" t="s">
        <v>37</v>
      </c>
      <c r="O3" s="28" t="s">
        <v>56</v>
      </c>
      <c r="P3" s="5"/>
      <c r="Q3" s="28" t="s">
        <v>69</v>
      </c>
      <c r="R3" s="28" t="s">
        <v>68</v>
      </c>
      <c r="S3" s="28" t="s">
        <v>67</v>
      </c>
      <c r="T3" s="28" t="s">
        <v>66</v>
      </c>
    </row>
    <row r="4" spans="1:25" ht="44" customHeight="1">
      <c r="A4" s="5"/>
      <c r="B4" s="158" t="s">
        <v>65</v>
      </c>
      <c r="C4" s="158"/>
      <c r="D4" s="158"/>
      <c r="E4" s="158"/>
      <c r="F4" s="27"/>
      <c r="G4" s="157" t="s">
        <v>64</v>
      </c>
      <c r="H4" s="157"/>
      <c r="I4" s="157"/>
      <c r="J4" s="157"/>
      <c r="K4" s="27"/>
      <c r="L4" s="157" t="s">
        <v>63</v>
      </c>
      <c r="M4" s="157"/>
      <c r="N4" s="157"/>
      <c r="O4" s="157"/>
      <c r="P4" s="5"/>
      <c r="Q4" s="157" t="s">
        <v>62</v>
      </c>
      <c r="R4" s="157"/>
      <c r="S4" s="157"/>
      <c r="T4" s="157"/>
    </row>
    <row r="5" spans="1:25" s="22" customFormat="1" ht="31" customHeight="1">
      <c r="A5" s="25"/>
      <c r="B5" s="24" t="s">
        <v>31</v>
      </c>
      <c r="C5" s="26" t="s">
        <v>30</v>
      </c>
      <c r="D5" s="26" t="s">
        <v>29</v>
      </c>
      <c r="E5" s="26" t="s">
        <v>28</v>
      </c>
      <c r="F5" s="25"/>
      <c r="G5" s="24" t="s">
        <v>31</v>
      </c>
      <c r="H5" s="26" t="s">
        <v>30</v>
      </c>
      <c r="I5" s="26" t="s">
        <v>29</v>
      </c>
      <c r="J5" s="26" t="s">
        <v>28</v>
      </c>
      <c r="K5" s="25"/>
      <c r="L5" s="24" t="s">
        <v>31</v>
      </c>
      <c r="M5" s="26" t="s">
        <v>30</v>
      </c>
      <c r="N5" s="26" t="s">
        <v>29</v>
      </c>
      <c r="O5" s="26" t="s">
        <v>28</v>
      </c>
      <c r="P5" s="25"/>
      <c r="Q5" s="24" t="s">
        <v>31</v>
      </c>
      <c r="R5" s="26" t="s">
        <v>30</v>
      </c>
      <c r="S5" s="26" t="s">
        <v>29</v>
      </c>
      <c r="T5" s="26" t="s">
        <v>28</v>
      </c>
    </row>
    <row r="6" spans="1:25">
      <c r="A6" s="16" t="s">
        <v>24</v>
      </c>
      <c r="B6" s="21">
        <f t="shared" ref="B6:B21" si="0">G6/(G6+L6)</f>
        <v>1.084470065289704E-4</v>
      </c>
      <c r="C6" s="21">
        <f t="shared" ref="C6:C21" si="1">H6/(H6+M6)</f>
        <v>1.0735754146595968E-4</v>
      </c>
      <c r="D6" s="21">
        <f t="shared" ref="D6:D21" si="2">I6/(I6+N6)</f>
        <v>8.8195523834761245E-5</v>
      </c>
      <c r="E6" s="21">
        <f t="shared" ref="E6:E21" si="3">J6/(J6+O6)</f>
        <v>1.1887376789047892E-4</v>
      </c>
      <c r="F6" s="5"/>
      <c r="G6" s="21">
        <f>T.J2b!B6*T.J7b!C6</f>
        <v>3.0221349379074114E-5</v>
      </c>
      <c r="H6" s="21">
        <f>T.J2b!C6*T.J7b!D6</f>
        <v>3.5866518199549614E-5</v>
      </c>
      <c r="I6" s="21">
        <f>T.J2b!D6*T.J7b!E6</f>
        <v>2.2114753142858024E-5</v>
      </c>
      <c r="J6" s="21">
        <f>T.J2b!E6*T.J7b!F6</f>
        <v>3.9178633645785767E-5</v>
      </c>
      <c r="K6" s="5"/>
      <c r="L6" s="20">
        <f>T.J7!B6*(1-T.J2b!B6)</f>
        <v>0.2786436705943402</v>
      </c>
      <c r="M6" s="20">
        <f>T.J7!C6*(1-T.J2b!C6)</f>
        <v>0.33404889091751322</v>
      </c>
      <c r="N6" s="20">
        <f>T.J7!D6*(1-T.J2b!D6)</f>
        <v>0.25072477331218718</v>
      </c>
      <c r="O6" s="20">
        <f>T.J7!E6*(1-T.J2b!E6)</f>
        <v>0.32954264872024047</v>
      </c>
      <c r="P6" s="5"/>
      <c r="Q6" s="20">
        <f t="shared" ref="Q6:Q21" si="4">L6/(1-B6)</f>
        <v>0.27867389194371928</v>
      </c>
      <c r="R6" s="20">
        <f t="shared" ref="R6:R21" si="5">M6/(1-C6)</f>
        <v>0.33408475743571275</v>
      </c>
      <c r="S6" s="20">
        <f t="shared" ref="S6:S21" si="6">N6/(1-D6)</f>
        <v>0.25074688806533002</v>
      </c>
      <c r="T6" s="20">
        <f t="shared" ref="T6:T21" si="7">O6/(1-E6)</f>
        <v>0.32958182735388625</v>
      </c>
      <c r="V6" s="30">
        <f t="shared" ref="V6:V21" si="8">Q6-L6-G6</f>
        <v>4.0522056196645728E-18</v>
      </c>
      <c r="W6" s="30">
        <f t="shared" ref="W6:W21" si="9">R6-M6-H6</f>
        <v>-1.5266921841311509E-17</v>
      </c>
      <c r="X6" s="30">
        <f t="shared" ref="X6:X21" si="10">S6-N6-I6</f>
        <v>-1.4633341196765293E-17</v>
      </c>
      <c r="Y6" s="30">
        <f t="shared" ref="Y6:Y21" si="11">T6-O6-J6</f>
        <v>-1.020505294851981E-17</v>
      </c>
    </row>
    <row r="7" spans="1:25">
      <c r="A7" s="16" t="s">
        <v>23</v>
      </c>
      <c r="B7" s="15">
        <f t="shared" si="0"/>
        <v>1.2198618420339852E-5</v>
      </c>
      <c r="C7" s="15">
        <f t="shared" si="1"/>
        <v>8.7724991362937694E-6</v>
      </c>
      <c r="D7" s="15">
        <f t="shared" si="2"/>
        <v>1.0920341992524181E-5</v>
      </c>
      <c r="E7" s="15">
        <f t="shared" si="3"/>
        <v>8.9680034299675217E-6</v>
      </c>
      <c r="F7" s="5"/>
      <c r="G7" s="15">
        <f>T.J2b!B7*T.J7b!C7</f>
        <v>3.4813219059220061E-6</v>
      </c>
      <c r="H7" s="15">
        <f>T.J2b!C7*T.J7b!D7</f>
        <v>2.9664974361605245E-6</v>
      </c>
      <c r="I7" s="15">
        <f>T.J2b!D7*T.J7b!E7</f>
        <v>2.3838875122448965E-6</v>
      </c>
      <c r="J7" s="15">
        <f>T.J2b!E7*T.J7b!F7</f>
        <v>2.7295981363680884E-6</v>
      </c>
      <c r="K7" s="5"/>
      <c r="L7" s="14">
        <f>T.J7!B7*(1-T.J2b!B7)</f>
        <v>0.2853830916458398</v>
      </c>
      <c r="M7" s="14">
        <f>T.J7!C7*(1-T.J2b!C7)</f>
        <v>0.3381557942013787</v>
      </c>
      <c r="N7" s="14">
        <f>T.J7!D7*(1-T.J2b!D7)</f>
        <v>0.21829549669872322</v>
      </c>
      <c r="O7" s="14">
        <f>T.J7!E7*(1-T.J2b!E7)</f>
        <v>0.3043680434154924</v>
      </c>
      <c r="P7" s="5"/>
      <c r="Q7" s="14">
        <f t="shared" si="4"/>
        <v>0.28538657296774572</v>
      </c>
      <c r="R7" s="14">
        <f t="shared" si="5"/>
        <v>0.3381587606988149</v>
      </c>
      <c r="S7" s="14">
        <f t="shared" si="6"/>
        <v>0.21829788058623548</v>
      </c>
      <c r="T7" s="14">
        <f t="shared" si="7"/>
        <v>0.30437077301362875</v>
      </c>
      <c r="V7" s="30">
        <f t="shared" si="8"/>
        <v>-3.7951311201728927E-18</v>
      </c>
      <c r="W7" s="30">
        <f t="shared" si="9"/>
        <v>3.5955701577997795E-17</v>
      </c>
      <c r="X7" s="30">
        <f t="shared" si="10"/>
        <v>7.9282283863002512E-18</v>
      </c>
      <c r="Y7" s="30">
        <f t="shared" si="11"/>
        <v>-1.5215252831528997E-17</v>
      </c>
    </row>
    <row r="8" spans="1:25">
      <c r="A8" s="16" t="s">
        <v>22</v>
      </c>
      <c r="B8" s="15">
        <f t="shared" si="0"/>
        <v>1.261912775760952E-5</v>
      </c>
      <c r="C8" s="15">
        <f t="shared" si="1"/>
        <v>1.0335036964058376E-5</v>
      </c>
      <c r="D8" s="15">
        <f t="shared" si="2"/>
        <v>3.0184143290875457E-5</v>
      </c>
      <c r="E8" s="15">
        <f t="shared" si="3"/>
        <v>9.3811381098585127E-6</v>
      </c>
      <c r="F8" s="5"/>
      <c r="G8" s="15">
        <f>T.J2b!B8*T.J7b!C8</f>
        <v>3.601108529621851E-6</v>
      </c>
      <c r="H8" s="15">
        <f>T.J2b!C8*T.J7b!D8</f>
        <v>3.2620677292783704E-6</v>
      </c>
      <c r="I8" s="15">
        <f>T.J2b!D8*T.J7b!E8</f>
        <v>5.8256657797375214E-6</v>
      </c>
      <c r="J8" s="15">
        <f>T.J2b!E8*T.J7b!F8</f>
        <v>2.9981072719336869E-6</v>
      </c>
      <c r="K8" s="5"/>
      <c r="L8" s="14">
        <f>T.J7!B8*(1-T.J2b!B8)</f>
        <v>0.285365451237448</v>
      </c>
      <c r="M8" s="14">
        <f>T.J7!C8*(1-T.J2b!C8)</f>
        <v>0.31562867428844388</v>
      </c>
      <c r="N8" s="14">
        <f>T.J7!D8*(1-T.J2b!D8)</f>
        <v>0.19299835283938249</v>
      </c>
      <c r="O8" s="14">
        <f>T.J7!E8*(1-T.J2b!E8)</f>
        <v>0.31958586593290417</v>
      </c>
      <c r="P8" s="5"/>
      <c r="Q8" s="14">
        <f t="shared" si="4"/>
        <v>0.28536905234597765</v>
      </c>
      <c r="R8" s="14">
        <f t="shared" si="5"/>
        <v>0.31563193635617315</v>
      </c>
      <c r="S8" s="14">
        <f t="shared" si="6"/>
        <v>0.19300417850516224</v>
      </c>
      <c r="T8" s="14">
        <f t="shared" si="7"/>
        <v>0.31958886404017611</v>
      </c>
      <c r="V8" s="30">
        <f t="shared" si="8"/>
        <v>2.7603956718070394E-17</v>
      </c>
      <c r="W8" s="30">
        <f t="shared" si="9"/>
        <v>-7.8579246516781442E-18</v>
      </c>
      <c r="X8" s="30">
        <f t="shared" si="10"/>
        <v>1.4221683184399703E-17</v>
      </c>
      <c r="Y8" s="30">
        <f t="shared" si="11"/>
        <v>1.1695830935687379E-17</v>
      </c>
    </row>
    <row r="9" spans="1:25">
      <c r="A9" s="16" t="s">
        <v>21</v>
      </c>
      <c r="B9" s="15">
        <f t="shared" si="0"/>
        <v>1.3056769000820909E-5</v>
      </c>
      <c r="C9" s="15">
        <f t="shared" si="1"/>
        <v>1.3127464525976246E-5</v>
      </c>
      <c r="D9" s="15">
        <f t="shared" si="2"/>
        <v>2.0108777906311989E-5</v>
      </c>
      <c r="E9" s="15">
        <f t="shared" si="3"/>
        <v>1.2807231641615091E-5</v>
      </c>
      <c r="F9" s="5"/>
      <c r="G9" s="15">
        <f>T.J2b!B9*T.J7b!C9</f>
        <v>4.0316486043212214E-6</v>
      </c>
      <c r="H9" s="15">
        <f>T.J2b!C9*T.J7b!D9</f>
        <v>4.2111268104058167E-6</v>
      </c>
      <c r="I9" s="15">
        <f>T.J2b!D9*T.J7b!E9</f>
        <v>4.5023770792201784E-6</v>
      </c>
      <c r="J9" s="15">
        <f>T.J2b!E9*T.J7b!F9</f>
        <v>4.4038900313062069E-6</v>
      </c>
      <c r="K9" s="17"/>
      <c r="L9" s="14">
        <f>T.J7!B9*(1-T.J2b!B9)</f>
        <v>0.30877439615905183</v>
      </c>
      <c r="M9" s="14">
        <f>T.J7!C9*(1-T.J2b!C9)</f>
        <v>0.32078331049040371</v>
      </c>
      <c r="N9" s="14">
        <f>T.J7!D9*(1-T.J2b!D9)</f>
        <v>0.22389657705186597</v>
      </c>
      <c r="O9" s="14">
        <f>T.J7!E9*(1-T.J2b!E9)</f>
        <v>0.34385523373817062</v>
      </c>
      <c r="P9" s="5"/>
      <c r="Q9" s="14">
        <f t="shared" si="4"/>
        <v>0.30877842780765619</v>
      </c>
      <c r="R9" s="14">
        <f t="shared" si="5"/>
        <v>0.32078752161721413</v>
      </c>
      <c r="S9" s="14">
        <f t="shared" si="6"/>
        <v>0.22390107942894519</v>
      </c>
      <c r="T9" s="14">
        <f t="shared" si="7"/>
        <v>0.34385963762820193</v>
      </c>
      <c r="V9" s="30">
        <f t="shared" si="8"/>
        <v>3.1123378613912012E-17</v>
      </c>
      <c r="W9" s="30">
        <f t="shared" si="9"/>
        <v>2.1418075104272238E-17</v>
      </c>
      <c r="X9" s="30">
        <f t="shared" si="10"/>
        <v>-1.6559494118821572E-18</v>
      </c>
      <c r="Y9" s="30">
        <f t="shared" si="11"/>
        <v>6.3781580928248816E-18</v>
      </c>
    </row>
    <row r="10" spans="1:25">
      <c r="A10" s="16" t="s">
        <v>20</v>
      </c>
      <c r="B10" s="15">
        <f t="shared" si="0"/>
        <v>2.966011384996097E-5</v>
      </c>
      <c r="C10" s="15">
        <f t="shared" si="1"/>
        <v>3.1993042553637714E-5</v>
      </c>
      <c r="D10" s="15">
        <f t="shared" si="2"/>
        <v>3.5369091092700914E-5</v>
      </c>
      <c r="E10" s="15">
        <f t="shared" si="3"/>
        <v>2.7574854809498586E-5</v>
      </c>
      <c r="F10" s="5"/>
      <c r="G10" s="15">
        <f>T.J2b!B10*T.J7b!C10</f>
        <v>9.186172589930889E-6</v>
      </c>
      <c r="H10" s="15">
        <f>T.J2b!C10*T.J7b!D10</f>
        <v>1.0272670579961535E-5</v>
      </c>
      <c r="I10" s="15">
        <f>T.J2b!D10*T.J7b!E10</f>
        <v>8.1358175955041206E-6</v>
      </c>
      <c r="J10" s="15">
        <f>T.J2b!E10*T.J7b!F10</f>
        <v>9.8455416418305655E-6</v>
      </c>
      <c r="K10" s="17"/>
      <c r="L10" s="14">
        <f>T.J7!B10*(1-T.J2b!B10)</f>
        <v>0.30970549113445545</v>
      </c>
      <c r="M10" s="14">
        <f>T.J7!C10*(1-T.J2b!C10)</f>
        <v>0.32108049457167154</v>
      </c>
      <c r="N10" s="14">
        <f>T.J7!D10*(1-T.J2b!D10)</f>
        <v>0.23001806344719422</v>
      </c>
      <c r="O10" s="14">
        <f>T.J7!E10*(1-T.J2b!E10)</f>
        <v>0.35703796884754274</v>
      </c>
      <c r="P10" s="5"/>
      <c r="Q10" s="14">
        <f t="shared" si="4"/>
        <v>0.30971467730704538</v>
      </c>
      <c r="R10" s="14">
        <f t="shared" si="5"/>
        <v>0.3210907672422515</v>
      </c>
      <c r="S10" s="14">
        <f t="shared" si="6"/>
        <v>0.23002619926478973</v>
      </c>
      <c r="T10" s="14">
        <f t="shared" si="7"/>
        <v>0.35704781438918459</v>
      </c>
      <c r="V10" s="30">
        <f t="shared" si="8"/>
        <v>5.8140341499535175E-18</v>
      </c>
      <c r="W10" s="30">
        <f t="shared" si="9"/>
        <v>-3.2475243197729875E-18</v>
      </c>
      <c r="X10" s="30">
        <f t="shared" si="10"/>
        <v>7.3979857613190592E-18</v>
      </c>
      <c r="Y10" s="30">
        <f t="shared" si="11"/>
        <v>2.024239337348327E-17</v>
      </c>
    </row>
    <row r="11" spans="1:25">
      <c r="A11" s="16" t="s">
        <v>19</v>
      </c>
      <c r="B11" s="15">
        <f t="shared" si="0"/>
        <v>4.4403568611859415E-5</v>
      </c>
      <c r="C11" s="15">
        <f t="shared" si="1"/>
        <v>4.6422469878589668E-5</v>
      </c>
      <c r="D11" s="15">
        <f t="shared" si="2"/>
        <v>4.9336380461033978E-5</v>
      </c>
      <c r="E11" s="15">
        <f t="shared" si="3"/>
        <v>3.8889913597281235E-5</v>
      </c>
      <c r="F11" s="5"/>
      <c r="G11" s="15">
        <f>T.J2b!B11*T.J7b!C11</f>
        <v>1.3679074904206551E-5</v>
      </c>
      <c r="H11" s="15">
        <f>T.J2b!C11*T.J7b!D11</f>
        <v>1.4956390281931792E-5</v>
      </c>
      <c r="I11" s="15">
        <f>T.J2b!D11*T.J7b!E11</f>
        <v>1.1448139953596121E-5</v>
      </c>
      <c r="J11" s="15">
        <f>T.J2b!E11*T.J7b!F11</f>
        <v>1.4138459812534369E-5</v>
      </c>
      <c r="K11" s="17"/>
      <c r="L11" s="14">
        <f>T.J7!B11*(1-T.J2b!B11)</f>
        <v>0.30804883328256227</v>
      </c>
      <c r="M11" s="14">
        <f>T.J7!C11*(1-T.J2b!C11)</f>
        <v>0.32216502069942848</v>
      </c>
      <c r="N11" s="14">
        <f>T.J7!D11*(1-T.J2b!D11)</f>
        <v>0.23203111044696778</v>
      </c>
      <c r="O11" s="14">
        <f>T.J7!E11*(1-T.J2b!E11)</f>
        <v>0.36353667728493572</v>
      </c>
      <c r="P11" s="5"/>
      <c r="Q11" s="14">
        <f t="shared" si="4"/>
        <v>0.30806251235746651</v>
      </c>
      <c r="R11" s="14">
        <f t="shared" si="5"/>
        <v>0.32217997708971041</v>
      </c>
      <c r="S11" s="14">
        <f t="shared" si="6"/>
        <v>0.23204255858692138</v>
      </c>
      <c r="T11" s="14">
        <f t="shared" si="7"/>
        <v>0.36355081574474823</v>
      </c>
      <c r="V11" s="30">
        <f t="shared" si="8"/>
        <v>3.1590940800796385E-17</v>
      </c>
      <c r="W11" s="30">
        <f t="shared" si="9"/>
        <v>-3.491469808582226E-18</v>
      </c>
      <c r="X11" s="30">
        <f t="shared" si="10"/>
        <v>5.3786592150648072E-18</v>
      </c>
      <c r="Y11" s="30">
        <f t="shared" si="11"/>
        <v>-1.6102096327304249E-17</v>
      </c>
    </row>
    <row r="12" spans="1:25">
      <c r="A12" s="16" t="s">
        <v>18</v>
      </c>
      <c r="B12" s="15">
        <f t="shared" si="0"/>
        <v>6.0032913061158911E-5</v>
      </c>
      <c r="C12" s="15">
        <f t="shared" si="1"/>
        <v>6.4425455282764282E-5</v>
      </c>
      <c r="D12" s="15">
        <f t="shared" si="2"/>
        <v>7.1051569074764831E-5</v>
      </c>
      <c r="E12" s="15">
        <f t="shared" si="3"/>
        <v>5.4624619469298764E-5</v>
      </c>
      <c r="F12" s="5"/>
      <c r="G12" s="15">
        <f>T.J2b!B12*T.J7b!C12</f>
        <v>1.8527682857970832E-5</v>
      </c>
      <c r="H12" s="15">
        <f>T.J2b!C12*T.J7b!D12</f>
        <v>2.1083081545367865E-5</v>
      </c>
      <c r="I12" s="15">
        <f>T.J2b!D12*T.J7b!E12</f>
        <v>1.6633137011803244E-5</v>
      </c>
      <c r="J12" s="15">
        <f>T.J2b!E12*T.J7b!F12</f>
        <v>2.0234091455697697E-5</v>
      </c>
      <c r="K12" s="5"/>
      <c r="L12" s="14">
        <f>T.J7!B12*(1-T.J2b!B12)</f>
        <v>0.30860688982929302</v>
      </c>
      <c r="M12" s="14">
        <f>T.J7!C12*(1-T.J2b!C12)</f>
        <v>0.32722660888793947</v>
      </c>
      <c r="N12" s="14">
        <f>T.J7!D12*(1-T.J2b!D12)</f>
        <v>0.23408286991971639</v>
      </c>
      <c r="O12" s="14">
        <f>T.J7!E12*(1-T.J2b!E12)</f>
        <v>0.37040049656590057</v>
      </c>
      <c r="P12" s="5"/>
      <c r="Q12" s="14">
        <f t="shared" si="4"/>
        <v>0.308625417512151</v>
      </c>
      <c r="R12" s="14">
        <f t="shared" si="5"/>
        <v>0.32724769196948483</v>
      </c>
      <c r="S12" s="14">
        <f t="shared" si="6"/>
        <v>0.23409950305672819</v>
      </c>
      <c r="T12" s="14">
        <f t="shared" si="7"/>
        <v>0.37042073065735626</v>
      </c>
      <c r="V12" s="30">
        <f t="shared" si="8"/>
        <v>1.1953328951652686E-17</v>
      </c>
      <c r="W12" s="30">
        <f t="shared" si="9"/>
        <v>-8.9921017680516524E-18</v>
      </c>
      <c r="X12" s="30">
        <f t="shared" si="10"/>
        <v>3.4423418976414766E-18</v>
      </c>
      <c r="Y12" s="30">
        <f t="shared" si="11"/>
        <v>-1.347460012492141E-17</v>
      </c>
    </row>
    <row r="13" spans="1:25">
      <c r="A13" s="16" t="s">
        <v>17</v>
      </c>
      <c r="B13" s="15">
        <f t="shared" si="0"/>
        <v>1.3829822852274012E-4</v>
      </c>
      <c r="C13" s="15">
        <f t="shared" si="1"/>
        <v>1.3791815001379981E-4</v>
      </c>
      <c r="D13" s="15">
        <f t="shared" si="2"/>
        <v>1.6387076736163505E-4</v>
      </c>
      <c r="E13" s="15">
        <f t="shared" si="3"/>
        <v>1.2028063082176453E-4</v>
      </c>
      <c r="F13" s="5"/>
      <c r="G13" s="15">
        <f>T.J2b!B13*T.J7b!C13</f>
        <v>4.2859490565387944E-5</v>
      </c>
      <c r="H13" s="15">
        <f>T.J2b!C13*T.J7b!D13</f>
        <v>4.5694436073440127E-5</v>
      </c>
      <c r="I13" s="15">
        <f>T.J2b!D13*T.J7b!E13</f>
        <v>3.9235427712351342E-5</v>
      </c>
      <c r="J13" s="15">
        <f>T.J2b!E13*T.J7b!F13</f>
        <v>4.5335505615496424E-5</v>
      </c>
      <c r="K13" s="5"/>
      <c r="L13" s="14">
        <f>T.J7!B13*(1-T.J2b!B13)</f>
        <v>0.30986342798108246</v>
      </c>
      <c r="M13" s="14">
        <f>T.J7!C13*(1-T.J2b!C13)</f>
        <v>0.33126991608268741</v>
      </c>
      <c r="N13" s="14">
        <f>T.J7!D13*(1-T.J2b!D13)</f>
        <v>0.23938984850258616</v>
      </c>
      <c r="O13" s="14">
        <f>T.J7!E13*(1-T.J2b!E13)</f>
        <v>0.37686909623423753</v>
      </c>
      <c r="P13" s="5"/>
      <c r="Q13" s="14">
        <f t="shared" si="4"/>
        <v>0.30990628747164783</v>
      </c>
      <c r="R13" s="14">
        <f t="shared" si="5"/>
        <v>0.33131561051876085</v>
      </c>
      <c r="S13" s="14">
        <f t="shared" si="6"/>
        <v>0.23942908393029852</v>
      </c>
      <c r="T13" s="14">
        <f t="shared" si="7"/>
        <v>0.37691443173985306</v>
      </c>
      <c r="V13" s="30">
        <f t="shared" si="8"/>
        <v>-1.5639616338103401E-17</v>
      </c>
      <c r="W13" s="30">
        <f t="shared" si="9"/>
        <v>0</v>
      </c>
      <c r="X13" s="30">
        <f t="shared" si="10"/>
        <v>1.275970431743878E-17</v>
      </c>
      <c r="Y13" s="30">
        <f t="shared" si="11"/>
        <v>3.2702248027594027E-17</v>
      </c>
    </row>
    <row r="14" spans="1:25">
      <c r="A14" s="16" t="s">
        <v>16</v>
      </c>
      <c r="B14" s="15">
        <f t="shared" si="0"/>
        <v>1.8415575024826545E-4</v>
      </c>
      <c r="C14" s="15">
        <f t="shared" si="1"/>
        <v>1.6945865353095422E-4</v>
      </c>
      <c r="D14" s="15">
        <f t="shared" si="2"/>
        <v>2.3420132670130928E-4</v>
      </c>
      <c r="E14" s="15">
        <f t="shared" si="3"/>
        <v>1.6031150879315057E-4</v>
      </c>
      <c r="F14" s="5"/>
      <c r="G14" s="15">
        <f>T.J2b!B14*T.J7b!C14</f>
        <v>5.8101687825725248E-5</v>
      </c>
      <c r="H14" s="15">
        <f>T.J2b!C14*T.J7b!D14</f>
        <v>5.7584280166433167E-5</v>
      </c>
      <c r="I14" s="15">
        <f>T.J2b!D14*T.J7b!E14</f>
        <v>5.8256327471497862E-5</v>
      </c>
      <c r="J14" s="15">
        <f>T.J2b!E14*T.J7b!F14</f>
        <v>6.1156494104878806E-5</v>
      </c>
      <c r="K14" s="5"/>
      <c r="L14" s="14">
        <f>T.J7!B14*(1-T.J2b!B14)</f>
        <v>0.31544487743390554</v>
      </c>
      <c r="M14" s="14">
        <f>T.J7!C14*(1-T.J2b!C14)</f>
        <v>0.3397555734817328</v>
      </c>
      <c r="N14" s="14">
        <f>T.J7!D14*(1-T.J2b!D14)</f>
        <v>0.24868639551557967</v>
      </c>
      <c r="O14" s="14">
        <f>T.J7!E14*(1-T.J2b!E14)</f>
        <v>0.38142420638017782</v>
      </c>
      <c r="P14" s="5"/>
      <c r="Q14" s="14">
        <f t="shared" si="4"/>
        <v>0.31550297912173125</v>
      </c>
      <c r="R14" s="14">
        <f t="shared" si="5"/>
        <v>0.33981315776189919</v>
      </c>
      <c r="S14" s="14">
        <f t="shared" si="6"/>
        <v>0.24874465184305117</v>
      </c>
      <c r="T14" s="14">
        <f t="shared" si="7"/>
        <v>0.3814853628742827</v>
      </c>
      <c r="V14" s="30">
        <f t="shared" si="8"/>
        <v>-7.3522459821673269E-18</v>
      </c>
      <c r="W14" s="30">
        <f t="shared" si="9"/>
        <v>-4.3666242496853691E-17</v>
      </c>
      <c r="X14" s="30">
        <f t="shared" si="10"/>
        <v>3.028989819381378E-18</v>
      </c>
      <c r="Y14" s="30">
        <f t="shared" si="11"/>
        <v>-4.0251005653524352E-18</v>
      </c>
    </row>
    <row r="15" spans="1:25">
      <c r="A15" s="16" t="s">
        <v>15</v>
      </c>
      <c r="B15" s="15">
        <f t="shared" si="0"/>
        <v>5.745309330513086E-4</v>
      </c>
      <c r="C15" s="15">
        <f t="shared" si="1"/>
        <v>4.8651168016702656E-4</v>
      </c>
      <c r="D15" s="15">
        <f t="shared" si="2"/>
        <v>7.9698032792621925E-4</v>
      </c>
      <c r="E15" s="15">
        <f t="shared" si="3"/>
        <v>5.1108494544078412E-4</v>
      </c>
      <c r="F15" s="5"/>
      <c r="G15" s="15">
        <f>T.J2b!B15*T.J7b!C15</f>
        <v>1.8611536445207677E-4</v>
      </c>
      <c r="H15" s="15">
        <f>T.J2b!C15*T.J7b!D15</f>
        <v>1.701578125477755E-4</v>
      </c>
      <c r="I15" s="15">
        <f>T.J2b!D15*T.J7b!E15</f>
        <v>2.0514457800688613E-4</v>
      </c>
      <c r="J15" s="15">
        <f>T.J2b!E15*T.J7b!F15</f>
        <v>1.9798253024929394E-4</v>
      </c>
      <c r="K15" s="5"/>
      <c r="L15" s="14">
        <f>T.J7!B15*(1-T.J2b!B15)</f>
        <v>0.32375704199284849</v>
      </c>
      <c r="M15" s="14">
        <f>T.J7!C15*(1-T.J2b!C15)</f>
        <v>0.34958056654695341</v>
      </c>
      <c r="N15" s="14">
        <f>T.J7!D15*(1-T.J2b!D15)</f>
        <v>0.25719716614236193</v>
      </c>
      <c r="O15" s="14">
        <f>T.J7!E15*(1-T.J2b!E15)</f>
        <v>0.38717897313128818</v>
      </c>
      <c r="P15" s="5"/>
      <c r="Q15" s="14">
        <f t="shared" si="4"/>
        <v>0.32394315735730056</v>
      </c>
      <c r="R15" s="14">
        <f t="shared" si="5"/>
        <v>0.34975072435950116</v>
      </c>
      <c r="S15" s="14">
        <f t="shared" si="6"/>
        <v>0.25740231072036879</v>
      </c>
      <c r="T15" s="14">
        <f t="shared" si="7"/>
        <v>0.38737695566153751</v>
      </c>
      <c r="V15" s="30">
        <f t="shared" si="8"/>
        <v>-1.043544591017298E-17</v>
      </c>
      <c r="W15" s="30">
        <f t="shared" si="9"/>
        <v>-2.008484524529397E-17</v>
      </c>
      <c r="X15" s="30">
        <f t="shared" si="10"/>
        <v>-3.108949729602184E-17</v>
      </c>
      <c r="Y15" s="30">
        <f t="shared" si="11"/>
        <v>3.5941302017894472E-17</v>
      </c>
    </row>
    <row r="16" spans="1:25">
      <c r="A16" s="16" t="s">
        <v>14</v>
      </c>
      <c r="B16" s="15">
        <f t="shared" si="0"/>
        <v>2.232586877718613E-3</v>
      </c>
      <c r="C16" s="15">
        <f t="shared" si="1"/>
        <v>1.7279813862006571E-3</v>
      </c>
      <c r="D16" s="15">
        <f t="shared" si="2"/>
        <v>3.1563991368276771E-3</v>
      </c>
      <c r="E16" s="15">
        <f t="shared" si="3"/>
        <v>1.8019599130871952E-3</v>
      </c>
      <c r="F16" s="5"/>
      <c r="G16" s="15">
        <f>T.J2b!B16*T.J7b!C16</f>
        <v>7.972462683943542E-4</v>
      </c>
      <c r="H16" s="15">
        <f>T.J2b!C16*T.J7b!D16</f>
        <v>6.354528256130006E-4</v>
      </c>
      <c r="I16" s="15">
        <f>T.J2b!D16*T.J7b!E16</f>
        <v>8.5133891908088474E-4</v>
      </c>
      <c r="J16" s="15">
        <f>T.J2b!E16*T.J7b!F16</f>
        <v>7.629048726492272E-4</v>
      </c>
      <c r="K16" s="5"/>
      <c r="L16" s="14">
        <f>T.J7!B16*(1-T.J2b!B16)</f>
        <v>0.35629804814139221</v>
      </c>
      <c r="M16" s="14">
        <f>T.J7!C16*(1-T.J2b!C16)</f>
        <v>0.36710741216564818</v>
      </c>
      <c r="N16" s="14">
        <f>T.J7!D16*(1-T.J2b!D16)</f>
        <v>0.26886705922258081</v>
      </c>
      <c r="O16" s="14">
        <f>T.J7!E16*(1-T.J2b!E16)</f>
        <v>0.4226121475402459</v>
      </c>
      <c r="P16" s="5"/>
      <c r="Q16" s="14">
        <f t="shared" si="4"/>
        <v>0.3570952944097866</v>
      </c>
      <c r="R16" s="14">
        <f t="shared" si="5"/>
        <v>0.36774286499126119</v>
      </c>
      <c r="S16" s="14">
        <f t="shared" si="6"/>
        <v>0.26971839814166165</v>
      </c>
      <c r="T16" s="14">
        <f t="shared" si="7"/>
        <v>0.42337505241289514</v>
      </c>
      <c r="V16" s="30">
        <f t="shared" si="8"/>
        <v>3.7296554733501353E-17</v>
      </c>
      <c r="W16" s="30">
        <f t="shared" si="9"/>
        <v>2.6020852139652106E-18</v>
      </c>
      <c r="X16" s="30">
        <f t="shared" si="10"/>
        <v>-3.8489177123235407E-17</v>
      </c>
      <c r="Y16" s="30">
        <f t="shared" si="11"/>
        <v>1.214306433183765E-17</v>
      </c>
    </row>
    <row r="17" spans="1:25">
      <c r="A17" s="16" t="s">
        <v>13</v>
      </c>
      <c r="B17" s="15">
        <f t="shared" si="0"/>
        <v>7.9394404550953545E-3</v>
      </c>
      <c r="C17" s="15">
        <f t="shared" si="1"/>
        <v>7.7593124060499419E-3</v>
      </c>
      <c r="D17" s="15">
        <f t="shared" si="2"/>
        <v>1.4308408299287156E-2</v>
      </c>
      <c r="E17" s="15">
        <f t="shared" si="3"/>
        <v>7.1698064206374996E-3</v>
      </c>
      <c r="F17" s="5"/>
      <c r="G17" s="15">
        <f>T.J2b!B17*T.J7b!C17</f>
        <v>3.3040788930813083E-3</v>
      </c>
      <c r="H17" s="15">
        <f>T.J2b!C17*T.J7b!D17</f>
        <v>3.0294864001581463E-3</v>
      </c>
      <c r="I17" s="15">
        <f>T.J2b!D17*T.J7b!E17</f>
        <v>4.4452153511507983E-3</v>
      </c>
      <c r="J17" s="15">
        <f>T.J2b!E17*T.J7b!F17</f>
        <v>3.5082440576673438E-3</v>
      </c>
      <c r="K17" s="5"/>
      <c r="L17" s="14">
        <f>T.J7!B17*(1-T.J2b!B17)</f>
        <v>0.41285609155832936</v>
      </c>
      <c r="M17" s="14">
        <f>T.J7!C17*(1-T.J2b!C17)</f>
        <v>0.38740284079884124</v>
      </c>
      <c r="N17" s="14">
        <f>T.J7!D17*(1-T.J2b!D17)</f>
        <v>0.30622633232702517</v>
      </c>
      <c r="O17" s="14">
        <f>T.J7!E17*(1-T.J2b!E17)</f>
        <v>0.48579981418631102</v>
      </c>
      <c r="P17" s="5"/>
      <c r="Q17" s="14">
        <f t="shared" si="4"/>
        <v>0.41616017045141068</v>
      </c>
      <c r="R17" s="14">
        <f t="shared" si="5"/>
        <v>0.3904323271989994</v>
      </c>
      <c r="S17" s="14">
        <f t="shared" si="6"/>
        <v>0.31067154767817595</v>
      </c>
      <c r="T17" s="14">
        <f t="shared" si="7"/>
        <v>0.48930805824397833</v>
      </c>
      <c r="V17" s="30">
        <f t="shared" si="8"/>
        <v>1.0842021724855044E-17</v>
      </c>
      <c r="W17" s="30">
        <f t="shared" si="9"/>
        <v>8.2399365108898337E-18</v>
      </c>
      <c r="X17" s="30">
        <f t="shared" si="10"/>
        <v>-2.0816681711721685E-17</v>
      </c>
      <c r="Y17" s="30">
        <f t="shared" si="11"/>
        <v>-3.4694469519536142E-17</v>
      </c>
    </row>
    <row r="18" spans="1:25">
      <c r="A18" s="16" t="s">
        <v>12</v>
      </c>
      <c r="B18" s="15">
        <f t="shared" si="0"/>
        <v>2.7303098433009636E-2</v>
      </c>
      <c r="C18" s="15">
        <f t="shared" si="1"/>
        <v>2.2504377445485953E-2</v>
      </c>
      <c r="D18" s="15">
        <f t="shared" si="2"/>
        <v>3.97049655335227E-2</v>
      </c>
      <c r="E18" s="15">
        <f t="shared" si="3"/>
        <v>1.8545388865948829E-2</v>
      </c>
      <c r="F18" s="5"/>
      <c r="G18" s="15">
        <f>T.J2b!B18*T.J7b!C18</f>
        <v>1.1626472214324501E-2</v>
      </c>
      <c r="H18" s="15">
        <f>T.J2b!C18*T.J7b!D18</f>
        <v>8.967390591432459E-3</v>
      </c>
      <c r="I18" s="15">
        <f>T.J2b!D18*T.J7b!E18</f>
        <v>1.4623479032092141E-2</v>
      </c>
      <c r="J18" s="15">
        <f>T.J2b!E18*T.J7b!F18</f>
        <v>9.6815345141329726E-3</v>
      </c>
      <c r="K18" s="5"/>
      <c r="L18" s="14">
        <f>T.J7!B18*(1-T.J2b!B18)</f>
        <v>0.41420330102005742</v>
      </c>
      <c r="M18" s="14">
        <f>T.J7!C18*(1-T.J2b!C18)</f>
        <v>0.3895057781578406</v>
      </c>
      <c r="N18" s="14">
        <f>T.J7!D18*(1-T.J2b!D18)</f>
        <v>0.35368005266964453</v>
      </c>
      <c r="O18" s="14">
        <f>T.J7!E18*(1-T.J2b!E18)</f>
        <v>0.51236384205433727</v>
      </c>
      <c r="P18" s="5"/>
      <c r="Q18" s="14">
        <f t="shared" si="4"/>
        <v>0.42582977323438193</v>
      </c>
      <c r="R18" s="14">
        <f t="shared" si="5"/>
        <v>0.39847316874927308</v>
      </c>
      <c r="S18" s="14">
        <f t="shared" si="6"/>
        <v>0.36830353170173663</v>
      </c>
      <c r="T18" s="14">
        <f t="shared" si="7"/>
        <v>0.52204537656847028</v>
      </c>
      <c r="V18" s="30">
        <f t="shared" si="8"/>
        <v>0</v>
      </c>
      <c r="W18" s="30">
        <f t="shared" si="9"/>
        <v>1.9081958235744878E-17</v>
      </c>
      <c r="X18" s="30">
        <f t="shared" si="10"/>
        <v>-3.9898639947466563E-17</v>
      </c>
      <c r="Y18" s="30">
        <f t="shared" si="11"/>
        <v>3.2959746043559335E-17</v>
      </c>
    </row>
    <row r="19" spans="1:25">
      <c r="A19" s="16" t="s">
        <v>11</v>
      </c>
      <c r="B19" s="15">
        <f t="shared" si="0"/>
        <v>5.3150880607844259E-2</v>
      </c>
      <c r="C19" s="15">
        <f t="shared" si="1"/>
        <v>5.0451863472503647E-2</v>
      </c>
      <c r="D19" s="15">
        <f t="shared" si="2"/>
        <v>8.621261440709134E-2</v>
      </c>
      <c r="E19" s="15">
        <f t="shared" si="3"/>
        <v>3.4538700176732016E-2</v>
      </c>
      <c r="F19" s="5"/>
      <c r="G19" s="15">
        <f>T.J2b!B19*T.J7b!C19</f>
        <v>2.4368658564872907E-2</v>
      </c>
      <c r="H19" s="15">
        <f>T.J2b!C19*T.J7b!D19</f>
        <v>2.0267447660300284E-2</v>
      </c>
      <c r="I19" s="15">
        <f>T.J2b!D19*T.J7b!E19</f>
        <v>3.6449130204035958E-2</v>
      </c>
      <c r="J19" s="15">
        <f>T.J2b!E19*T.J7b!F19</f>
        <v>1.8754610595523975E-2</v>
      </c>
      <c r="K19" s="5"/>
      <c r="L19" s="14">
        <f>T.J7!B19*(1-T.J2b!B19)</f>
        <v>0.43411214713745944</v>
      </c>
      <c r="M19" s="14">
        <f>T.J7!C19*(1-T.J2b!C19)</f>
        <v>0.38145106708487014</v>
      </c>
      <c r="N19" s="14">
        <f>T.J7!D19*(1-T.J2b!D19)</f>
        <v>0.38633273825810255</v>
      </c>
      <c r="O19" s="14">
        <f>T.J7!E19*(1-T.J2b!E19)</f>
        <v>0.52424818046372257</v>
      </c>
      <c r="P19" s="5"/>
      <c r="Q19" s="14">
        <f t="shared" si="4"/>
        <v>0.45848080570233235</v>
      </c>
      <c r="R19" s="14">
        <f t="shared" si="5"/>
        <v>0.4017185147451704</v>
      </c>
      <c r="S19" s="14">
        <f t="shared" si="6"/>
        <v>0.4227818684621385</v>
      </c>
      <c r="T19" s="14">
        <f t="shared" si="7"/>
        <v>0.54300279105924654</v>
      </c>
      <c r="V19" s="30">
        <f t="shared" si="8"/>
        <v>0</v>
      </c>
      <c r="W19" s="30">
        <f t="shared" si="9"/>
        <v>-3.1225022567582528E-17</v>
      </c>
      <c r="X19" s="30">
        <f t="shared" si="10"/>
        <v>0</v>
      </c>
      <c r="Y19" s="30">
        <f t="shared" si="11"/>
        <v>0</v>
      </c>
    </row>
    <row r="20" spans="1:25">
      <c r="A20" s="5" t="s">
        <v>10</v>
      </c>
      <c r="B20" s="15">
        <f t="shared" si="0"/>
        <v>0.1016020855099284</v>
      </c>
      <c r="C20" s="15">
        <f t="shared" si="1"/>
        <v>9.5727079614868912E-2</v>
      </c>
      <c r="D20" s="15">
        <f t="shared" si="2"/>
        <v>0.1795355249760556</v>
      </c>
      <c r="E20" s="15">
        <f t="shared" si="3"/>
        <v>6.6724607039866296E-2</v>
      </c>
      <c r="F20" s="5"/>
      <c r="G20" s="15">
        <f>T.J2b!B20*T.J7b!C20</f>
        <v>4.6845666558562309E-2</v>
      </c>
      <c r="H20" s="15">
        <f>T.J2b!C20*T.J7b!D20</f>
        <v>3.780033945293268E-2</v>
      </c>
      <c r="I20" s="15">
        <f>T.J2b!D20*T.J7b!E20</f>
        <v>8.6937845852468415E-2</v>
      </c>
      <c r="J20" s="15">
        <f>T.J2b!E20*T.J7b!F20</f>
        <v>3.4155794060258281E-2</v>
      </c>
      <c r="K20" s="5"/>
      <c r="L20" s="14">
        <f>T.J7!B20*(1-T.J2b!B20)</f>
        <v>0.41422426447139299</v>
      </c>
      <c r="M20" s="14">
        <f>T.J7!C20*(1-T.J2b!C20)</f>
        <v>0.35707579805185441</v>
      </c>
      <c r="N20" s="14">
        <f>T.J7!D20*(1-T.J2b!D20)</f>
        <v>0.39729972141486314</v>
      </c>
      <c r="O20" s="14">
        <f>T.J7!E20*(1-T.J2b!E20)</f>
        <v>0.4777362286211348</v>
      </c>
      <c r="P20" s="5"/>
      <c r="Q20" s="14">
        <f t="shared" si="4"/>
        <v>0.4610699310299553</v>
      </c>
      <c r="R20" s="14">
        <f t="shared" si="5"/>
        <v>0.39487613750478712</v>
      </c>
      <c r="S20" s="14">
        <f t="shared" si="6"/>
        <v>0.48423756726733158</v>
      </c>
      <c r="T20" s="14">
        <f t="shared" si="7"/>
        <v>0.51189202268139311</v>
      </c>
      <c r="V20" s="30">
        <f t="shared" si="8"/>
        <v>0</v>
      </c>
      <c r="W20" s="30">
        <f t="shared" si="9"/>
        <v>0</v>
      </c>
      <c r="X20" s="30">
        <f t="shared" si="10"/>
        <v>0</v>
      </c>
      <c r="Y20" s="30">
        <f t="shared" si="11"/>
        <v>0</v>
      </c>
    </row>
    <row r="21" spans="1:25">
      <c r="A21" s="5" t="s">
        <v>9</v>
      </c>
      <c r="B21" s="15">
        <f t="shared" si="0"/>
        <v>0.24376526052834299</v>
      </c>
      <c r="C21" s="15">
        <f t="shared" si="1"/>
        <v>0.23822721366320265</v>
      </c>
      <c r="D21" s="15">
        <f t="shared" si="2"/>
        <v>0.39793673860354661</v>
      </c>
      <c r="E21" s="15">
        <f t="shared" si="3"/>
        <v>0.1451547090407441</v>
      </c>
      <c r="F21" s="5"/>
      <c r="G21" s="15">
        <f>T.J2b!B21*T.J7b!C21</f>
        <v>0.11458401121852028</v>
      </c>
      <c r="H21" s="15">
        <f>T.J2b!C21*T.J7b!D21</f>
        <v>9.2131292286818156E-2</v>
      </c>
      <c r="I21" s="15">
        <f>T.J2b!D21*T.J7b!E21</f>
        <v>0.24428400022844829</v>
      </c>
      <c r="J21" s="15">
        <f>T.J2b!E21*T.J7b!F21</f>
        <v>7.0095850900996806E-2</v>
      </c>
      <c r="K21" s="5"/>
      <c r="L21" s="14">
        <f>T.J7!B21*(1-T.J2b!B21)</f>
        <v>0.35547481082268445</v>
      </c>
      <c r="M21" s="14">
        <f>T.J7!C21*(1-T.J2b!C21)</f>
        <v>0.2946057679764571</v>
      </c>
      <c r="N21" s="14">
        <f>T.J7!D21*(1-T.J2b!D21)</f>
        <v>0.36959246939759877</v>
      </c>
      <c r="O21" s="14">
        <f>T.J7!E21*(1-T.J2b!E21)</f>
        <v>0.41280857131324433</v>
      </c>
      <c r="P21" s="5"/>
      <c r="Q21" s="14">
        <f t="shared" si="4"/>
        <v>0.47005882204120475</v>
      </c>
      <c r="R21" s="14">
        <f t="shared" si="5"/>
        <v>0.38673706026327526</v>
      </c>
      <c r="S21" s="14">
        <f t="shared" si="6"/>
        <v>0.61387646962604714</v>
      </c>
      <c r="T21" s="14">
        <f t="shared" si="7"/>
        <v>0.48290442221424118</v>
      </c>
      <c r="V21" s="30">
        <f t="shared" si="8"/>
        <v>0</v>
      </c>
      <c r="W21" s="30">
        <f t="shared" si="9"/>
        <v>0</v>
      </c>
      <c r="X21" s="30">
        <f t="shared" si="10"/>
        <v>0</v>
      </c>
      <c r="Y21" s="30">
        <f t="shared" si="11"/>
        <v>0</v>
      </c>
    </row>
    <row r="22" spans="1:25">
      <c r="A22" s="5"/>
      <c r="B22" s="11"/>
      <c r="C22" s="11"/>
      <c r="D22" s="11"/>
      <c r="E22" s="11"/>
      <c r="F22" s="5"/>
      <c r="G22" s="11"/>
      <c r="H22" s="11"/>
      <c r="I22" s="11"/>
      <c r="J22" s="11"/>
      <c r="K22" s="5"/>
      <c r="L22" s="12"/>
      <c r="M22" s="11"/>
      <c r="N22" s="11"/>
      <c r="O22" s="11"/>
      <c r="P22" s="5"/>
      <c r="Q22" s="12"/>
      <c r="R22" s="11"/>
      <c r="S22" s="11"/>
      <c r="T22" s="11"/>
    </row>
    <row r="23" spans="1:25">
      <c r="A23" s="5" t="s">
        <v>8</v>
      </c>
      <c r="B23" s="35">
        <f>SUMPRODUCT(B6:B21,Q6:Q21,T.J2b!G6:G21)/SUMPRODUCT(Q6:Q21,T.J2b!G6:G21)</f>
        <v>5.5735682100926864E-3</v>
      </c>
      <c r="C23" s="35">
        <f>SUMPRODUCT(C6:C21,R6:R21,T.J2b!H6:H21)/SUMPRODUCT(R6:R21,T.J2b!H6:H21)</f>
        <v>4.9440883934290291E-3</v>
      </c>
      <c r="D23" s="35">
        <f>SUMPRODUCT(D6:D21,S6:S21,T.J2b!I6:I21)/SUMPRODUCT(S6:S21,T.J2b!I6:I21)</f>
        <v>7.7560281239516136E-3</v>
      </c>
      <c r="E23" s="35">
        <f>SUMPRODUCT(E6:E21,T6:T21,T.J2b!J6:J21)/SUMPRODUCT(T6:T21,T.J2b!J6:J21)</f>
        <v>3.8210668042104553E-3</v>
      </c>
      <c r="F23" s="33"/>
      <c r="G23" s="34">
        <f>SUMPRODUCT(T.J3b!G6:G21,T.J2b!G6:G21)</f>
        <v>1.7721243793534626E-3</v>
      </c>
      <c r="H23" s="34">
        <f>SUMPRODUCT(T.J3b!H6:H21,T.J2b!H6:H21)</f>
        <v>1.6725192007067294E-3</v>
      </c>
      <c r="I23" s="34">
        <f>SUMPRODUCT(T.J3b!I6:I21,T.J2b!I6:I21)</f>
        <v>1.9095105990982442E-3</v>
      </c>
      <c r="J23" s="34">
        <f>SUMPRODUCT(T.J3b!J6:J21,T.J2b!J6:J21)</f>
        <v>1.422832605275657E-3</v>
      </c>
      <c r="K23" s="33"/>
      <c r="L23" s="34">
        <f>SUMPRODUCT(T.J3b!L6:L21,T.J2b!G6:G21)</f>
        <v>0.31617937680519792</v>
      </c>
      <c r="M23" s="34">
        <f>SUMPRODUCT(T.J3b!M6:M21,T.J2b!H6:H21)</f>
        <v>0.33661415118520327</v>
      </c>
      <c r="N23" s="34">
        <f>SUMPRODUCT(T.J3b!N6:N21,T.J2b!I6:I21)</f>
        <v>0.2442874562738595</v>
      </c>
      <c r="O23" s="34">
        <f>SUMPRODUCT(T.J3b!O6:O21,T.J2b!J6:J21)</f>
        <v>0.37094244604094673</v>
      </c>
      <c r="P23" s="33"/>
      <c r="Q23" s="34">
        <f>SUMPRODUCT(T.J3b!Q6:Q21,T.J2b!G6:G21)</f>
        <v>0.31795150118455134</v>
      </c>
      <c r="R23" s="34">
        <f>SUMPRODUCT(T.J3b!R6:R21,T.J2b!H6:H21)</f>
        <v>0.33828667038591004</v>
      </c>
      <c r="S23" s="34">
        <f>SUMPRODUCT(T.J3b!S6:S21,T.J2b!I6:I21)</f>
        <v>0.24619696687295778</v>
      </c>
      <c r="T23" s="34">
        <f>SUMPRODUCT(T.J3b!T6:T21,T.J2b!J6:J21)</f>
        <v>0.37236527864622249</v>
      </c>
      <c r="V23" s="30">
        <f t="shared" ref="V23:Y29" si="12">Q23-L23-G23</f>
        <v>-3.903127820947816E-17</v>
      </c>
      <c r="W23" s="30">
        <f t="shared" si="12"/>
        <v>3.8597597340483958E-17</v>
      </c>
      <c r="X23" s="30">
        <f t="shared" si="12"/>
        <v>2.9923979960599922E-17</v>
      </c>
      <c r="Y23" s="30">
        <f t="shared" si="12"/>
        <v>1.0191500421363742E-16</v>
      </c>
    </row>
    <row r="24" spans="1:25">
      <c r="A24" s="5" t="s">
        <v>7</v>
      </c>
      <c r="B24" s="34">
        <f>SUMPRODUCT(B6:B10,Q6:Q10,T.J2b!G6:G10)/SUMPRODUCT(Q6:Q10,T.J2b!G6:G10)</f>
        <v>3.734127288481115E-5</v>
      </c>
      <c r="C24" s="34">
        <f>SUMPRODUCT(C6:C10,R6:R10,T.J2b!H6:H10)/SUMPRODUCT(R6:R10,T.J2b!H6:H10)</f>
        <v>3.2060058444817909E-5</v>
      </c>
      <c r="D24" s="34">
        <f>SUMPRODUCT(D6:D10,S6:S10,T.J2b!I6:I10)/SUMPRODUCT(S6:S10,T.J2b!I6:I10)</f>
        <v>4.4933972097956898E-5</v>
      </c>
      <c r="E24" s="34">
        <f>SUMPRODUCT(E6:E10,T6:T10,T.J2b!J6:J10)/SUMPRODUCT(T6:T10,T.J2b!J6:J10)</f>
        <v>3.5444621881430793E-5</v>
      </c>
      <c r="F24" s="33"/>
      <c r="G24" s="4">
        <f>SUMPRODUCT(T.J3b!G6:G10,T.J2b!G6:G10)/SUM(T.J2b!G6:G10)</f>
        <v>1.1035677178892947E-5</v>
      </c>
      <c r="H24" s="4">
        <f>SUMPRODUCT(T.J3b!H6:H10,T.J2b!H6:H10)/SUM(T.J2b!H6:H10)</f>
        <v>1.0379279676667986E-5</v>
      </c>
      <c r="I24" s="4">
        <f>SUMPRODUCT(T.J3b!I6:I10,T.J2b!I6:I10)/SUM(T.J2b!I6:I10)</f>
        <v>1.0293691926029847E-5</v>
      </c>
      <c r="J24" s="4">
        <f>SUMPRODUCT(T.J3b!J6:J10,T.J2b!J6:J10)/SUM(T.J2b!J6:J10)</f>
        <v>1.1855511322569976E-5</v>
      </c>
      <c r="K24" s="33"/>
      <c r="L24" s="4">
        <f>SUMPRODUCT(T.J3b!L6:L10,T.J2b!G6:G10)/SUM(T.J2b!G6:G10)</f>
        <v>0.29552460963773469</v>
      </c>
      <c r="M24" s="4">
        <f>SUMPRODUCT(T.J3b!M6:M10,T.J2b!H6:H10)/SUM(T.J2b!H6:H10)</f>
        <v>0.32373449768406631</v>
      </c>
      <c r="N24" s="4">
        <f>SUMPRODUCT(T.J3b!N6:N10,T.J2b!I6:I10)/SUM(T.J2b!I6:I10)</f>
        <v>0.22907454892090606</v>
      </c>
      <c r="O24" s="4">
        <f>SUMPRODUCT(T.J3b!O6:O10,T.J2b!J6:J10)/SUM(T.J2b!J6:J10)</f>
        <v>0.33446798073094242</v>
      </c>
      <c r="P24" s="33"/>
      <c r="Q24" s="4">
        <f>SUMPRODUCT(T.J3b!Q6:Q10,T.J2b!G6:G10)/SUM(T.J2b!G6:G10)</f>
        <v>0.29553564531491361</v>
      </c>
      <c r="R24" s="4">
        <f>SUMPRODUCT(T.J3b!R6:R10,T.J2b!H6:H10)/SUM(T.J2b!H6:H10)</f>
        <v>0.32374487696374304</v>
      </c>
      <c r="S24" s="4">
        <f>SUMPRODUCT(T.J3b!S6:S10,T.J2b!I6:I10)/SUM(T.J2b!I6:I10)</f>
        <v>0.22908484261283213</v>
      </c>
      <c r="T24" s="4">
        <f>SUMPRODUCT(T.J3b!T6:T10,T.J2b!J6:J10)/SUM(T.J2b!J6:J10)</f>
        <v>0.33447983624226502</v>
      </c>
      <c r="V24" s="30">
        <f t="shared" si="12"/>
        <v>2.3677959007546712E-17</v>
      </c>
      <c r="W24" s="30">
        <f t="shared" si="12"/>
        <v>6.303788600055954E-17</v>
      </c>
      <c r="X24" s="30">
        <f t="shared" si="12"/>
        <v>3.6703631670423342E-17</v>
      </c>
      <c r="Y24" s="30">
        <f t="shared" si="12"/>
        <v>3.0455916651475623E-17</v>
      </c>
    </row>
    <row r="25" spans="1:25">
      <c r="A25" s="5" t="s">
        <v>6</v>
      </c>
      <c r="B25" s="34">
        <f>SUMPRODUCT(B11:B14,Q11:Q14,T.J2b!G11:G14)/SUMPRODUCT(Q11:Q14,T.J2b!G11:G14)</f>
        <v>1.1624538105191632E-4</v>
      </c>
      <c r="C25" s="34">
        <f>SUMPRODUCT(C11:C14,R11:R14,T.J2b!H11:H14)/SUMPRODUCT(R11:R14,T.J2b!H11:H14)</f>
        <v>1.1350984986219532E-4</v>
      </c>
      <c r="D25" s="34">
        <f>SUMPRODUCT(D11:D14,S11:S14,T.J2b!I11:I14)/SUMPRODUCT(S11:S14,T.J2b!I11:I14)</f>
        <v>1.4171127926306345E-4</v>
      </c>
      <c r="E25" s="34">
        <f>SUMPRODUCT(E11:E14,T11:T14,T.J2b!J11:J14)/SUMPRODUCT(T11:T14,T.J2b!J11:J14)</f>
        <v>9.9177192276040808E-5</v>
      </c>
      <c r="F25" s="33"/>
      <c r="G25" s="4">
        <f>SUMPRODUCT(T.J3b!G11:G14,T.J2b!G11:G14)/SUM(T.J2b!G11:G14)</f>
        <v>3.6149082851838531E-5</v>
      </c>
      <c r="H25" s="4">
        <f>SUMPRODUCT(T.J3b!H11:H14,T.J2b!H11:H14)/SUM(T.J2b!H11:H14)</f>
        <v>3.7593450894628455E-5</v>
      </c>
      <c r="I25" s="4">
        <f>SUMPRODUCT(T.J3b!I11:I14,T.J2b!I11:I14)/SUM(T.J2b!I11:I14)</f>
        <v>3.3933846488901836E-5</v>
      </c>
      <c r="J25" s="4">
        <f>SUMPRODUCT(T.J3b!J11:J14,T.J2b!J11:J14)/SUM(T.J2b!J11:J14)</f>
        <v>3.7069459266883157E-5</v>
      </c>
      <c r="K25" s="33"/>
      <c r="L25" s="4">
        <f>SUMPRODUCT(T.J3b!L11:L14,T.J2b!G11:G14)/SUM(T.J2b!G11:G14)</f>
        <v>0.31093605922961431</v>
      </c>
      <c r="M25" s="4">
        <f>SUMPRODUCT(T.J3b!M11:M14,T.J2b!H11:H14)/SUM(T.J2b!H11:H14)</f>
        <v>0.33115349648771547</v>
      </c>
      <c r="N25" s="4">
        <f>SUMPRODUCT(T.J3b!N11:N14,T.J2b!I11:I14)/SUM(T.J2b!I11:I14)</f>
        <v>0.23942369200635014</v>
      </c>
      <c r="O25" s="4">
        <f>SUMPRODUCT(T.J3b!O11:O14,T.J2b!J11:J14)/SUM(T.J2b!J11:J14)</f>
        <v>0.37373293164852206</v>
      </c>
      <c r="P25" s="33"/>
      <c r="Q25" s="4">
        <f>SUMPRODUCT(T.J3b!Q11:Q14,T.J2b!G11:G14)/SUM(T.J2b!G11:G14)</f>
        <v>0.31097220831246619</v>
      </c>
      <c r="R25" s="4">
        <f>SUMPRODUCT(T.J3b!R11:R14,T.J2b!H11:H14)/SUM(T.J2b!H11:H14)</f>
        <v>0.33119108993861002</v>
      </c>
      <c r="S25" s="4">
        <f>SUMPRODUCT(T.J3b!S11:S14,T.J2b!I11:I14)/SUM(T.J2b!I11:I14)</f>
        <v>0.23945762585283903</v>
      </c>
      <c r="T25" s="4">
        <f>SUMPRODUCT(T.J3b!T11:T14,T.J2b!J11:J14)/SUM(T.J2b!J11:J14)</f>
        <v>0.37377000110778891</v>
      </c>
      <c r="V25" s="30">
        <f t="shared" si="12"/>
        <v>3.8814437774981059E-17</v>
      </c>
      <c r="W25" s="30">
        <f t="shared" si="12"/>
        <v>-8.2101209511464823E-17</v>
      </c>
      <c r="X25" s="30">
        <f t="shared" si="12"/>
        <v>-9.086969458144134E-18</v>
      </c>
      <c r="Y25" s="30">
        <f t="shared" si="12"/>
        <v>-3.5697356529085233E-17</v>
      </c>
    </row>
    <row r="26" spans="1:25">
      <c r="A26" s="5" t="s">
        <v>5</v>
      </c>
      <c r="B26" s="34">
        <f>SUMPRODUCT(B15:B21,Q15:Q21,T.J2b!G15:G21)/SUMPRODUCT(Q15:Q21,T.J2b!G15:G21)</f>
        <v>2.1651292244878106E-2</v>
      </c>
      <c r="C26" s="34">
        <f>SUMPRODUCT(C15:C21,R15:R21,T.J2b!H15:H21)/SUMPRODUCT(R15:R21,T.J2b!H15:H21)</f>
        <v>1.789187432360655E-2</v>
      </c>
      <c r="D26" s="34">
        <f>SUMPRODUCT(D15:D21,S15:S21,T.J2b!I15:I21)/SUMPRODUCT(S15:S21,T.J2b!I15:I21)</f>
        <v>3.1999907307018655E-2</v>
      </c>
      <c r="E26" s="34">
        <f>SUMPRODUCT(E15:E21,T15:T21,T.J2b!J15:J21)/SUMPRODUCT(T15:T21,T.J2b!J15:J21)</f>
        <v>1.6072066848717516E-2</v>
      </c>
      <c r="F26" s="33"/>
      <c r="G26" s="4">
        <f>SUMPRODUCT(T.J3b!G15:G21,T.J2b!G15:G21)/SUM(T.J2b!G15:G21)</f>
        <v>7.9129119487298602E-3</v>
      </c>
      <c r="H26" s="4">
        <f>SUMPRODUCT(T.J3b!H15:H21,T.J2b!H15:H21)/SUM(T.J2b!H15:H21)</f>
        <v>6.5971087917837002E-3</v>
      </c>
      <c r="I26" s="4">
        <f>SUMPRODUCT(T.J3b!I15:I21,T.J2b!I15:I21)/SUM(T.J2b!I15:I21)</f>
        <v>9.2758135447612543E-3</v>
      </c>
      <c r="J26" s="4">
        <f>SUMPRODUCT(T.J3b!J15:J21,T.J2b!J15:J21)/SUM(T.J2b!J15:J21)</f>
        <v>6.9898916942224953E-3</v>
      </c>
      <c r="K26" s="33"/>
      <c r="L26" s="4">
        <f>SUMPRODUCT(T.J3b!L15:L21,T.J2b!G15:G21)/SUM(T.J2b!G15:G21)</f>
        <v>0.35755774260777878</v>
      </c>
      <c r="M26" s="4">
        <f>SUMPRODUCT(T.J3b!M15:M21,T.J2b!H15:H21)/SUM(T.J2b!H15:H21)</f>
        <v>0.36212383527831116</v>
      </c>
      <c r="N26" s="4">
        <f>SUMPRODUCT(T.J3b!N15:N21,T.J2b!I15:I21)/SUM(T.J2b!I15:I21)</f>
        <v>0.28059419938264363</v>
      </c>
      <c r="O26" s="4">
        <f>SUMPRODUCT(T.J3b!O15:O21,T.J2b!J15:J21)/SUM(T.J2b!J15:J21)</f>
        <v>0.42791943017561912</v>
      </c>
      <c r="P26" s="33"/>
      <c r="Q26" s="4">
        <f>SUMPRODUCT(T.J3b!Q15:Q21,T.J2b!G15:G21)/SUM(T.J2b!G15:G21)</f>
        <v>0.36547065455650862</v>
      </c>
      <c r="R26" s="4">
        <f>SUMPRODUCT(T.J3b!R15:R21,T.J2b!H15:H21)/SUM(T.J2b!H15:H21)</f>
        <v>0.36872094407009498</v>
      </c>
      <c r="S26" s="4">
        <f>SUMPRODUCT(T.J3b!S15:S21,T.J2b!I15:I21)/SUM(T.J2b!I15:I21)</f>
        <v>0.28987001292740483</v>
      </c>
      <c r="T26" s="4">
        <f>SUMPRODUCT(T.J3b!T15:T21,T.J2b!J15:J21)/SUM(T.J2b!J15:J21)</f>
        <v>0.43490932186984166</v>
      </c>
      <c r="V26" s="30">
        <f t="shared" si="12"/>
        <v>-2.0816681711721685E-17</v>
      </c>
      <c r="W26" s="30">
        <f t="shared" si="12"/>
        <v>1.231653667943533E-16</v>
      </c>
      <c r="X26" s="30">
        <f t="shared" si="12"/>
        <v>-5.2041704279304213E-17</v>
      </c>
      <c r="Y26" s="30">
        <f t="shared" si="12"/>
        <v>4.3368086899420177E-17</v>
      </c>
    </row>
    <row r="27" spans="1:25">
      <c r="A27" s="5" t="s">
        <v>4</v>
      </c>
      <c r="B27" s="34">
        <f>SUMPRODUCT(B17:B21,Q17:Q21,T.J2b!G17:G21)/SUMPRODUCT(Q17:Q21,T.J2b!G17:G21)</f>
        <v>6.569470960099591E-2</v>
      </c>
      <c r="C27" s="34">
        <f>SUMPRODUCT(C17:C21,R17:R21,T.J2b!H17:H21)/SUMPRODUCT(R17:R21,T.J2b!H17:H21)</f>
        <v>5.9348040370263894E-2</v>
      </c>
      <c r="D27" s="34">
        <f>SUMPRODUCT(D17:D21,S17:S21,T.J2b!I17:I21)/SUMPRODUCT(S17:S21,T.J2b!I17:I21)</f>
        <v>0.10802732358784337</v>
      </c>
      <c r="E27" s="34">
        <f>SUMPRODUCT(E17:E21,T17:T21,T.J2b!J17:J21)/SUMPRODUCT(T17:T21,T.J2b!J17:J21)</f>
        <v>4.5551745768852611E-2</v>
      </c>
      <c r="F27" s="33"/>
      <c r="G27" s="4">
        <f>SUMPRODUCT(T.J3b!G17:G21,T.J2b!G17:G21)/SUM(T.J2b!G17:G21)</f>
        <v>2.863811161107618E-2</v>
      </c>
      <c r="H27" s="4">
        <f>SUMPRODUCT(T.J3b!H17:H21,T.J2b!H17:H21)/SUM(T.J2b!H17:H21)</f>
        <v>2.3405971791616444E-2</v>
      </c>
      <c r="I27" s="4">
        <f>SUMPRODUCT(T.J3b!I17:I21,T.J2b!I17:I21)/SUM(T.J2b!I17:I21)</f>
        <v>4.1910257036742379E-2</v>
      </c>
      <c r="J27" s="4">
        <f>SUMPRODUCT(T.J3b!J17:J21,T.J2b!J17:J21)/SUM(T.J2b!J17:J21)</f>
        <v>2.3098169819378477E-2</v>
      </c>
      <c r="K27" s="33"/>
      <c r="L27" s="4">
        <f>SUMPRODUCT(T.J3b!L17:L21,T.J2b!G17:G21)/SUM(T.J2b!G17:G21)</f>
        <v>0.40728910056495626</v>
      </c>
      <c r="M27" s="4">
        <f>SUMPRODUCT(T.J3b!M17:M21,T.J2b!H17:H21)/SUM(T.J2b!H17:H21)</f>
        <v>0.37097894210933047</v>
      </c>
      <c r="N27" s="4">
        <f>SUMPRODUCT(T.J3b!N17:N21,T.J2b!I17:I21)/SUM(T.J2b!I17:I21)</f>
        <v>0.34604952614406276</v>
      </c>
      <c r="O27" s="4">
        <f>SUMPRODUCT(T.J3b!O17:O21,T.J2b!J17:J21)/SUM(T.J2b!J17:J21)</f>
        <v>0.48397723265998277</v>
      </c>
      <c r="P27" s="33"/>
      <c r="Q27" s="4">
        <f>SUMPRODUCT(T.J3b!Q17:Q21,T.J2b!G17:G21)/SUM(T.J2b!G17:G21)</f>
        <v>0.43592721217603247</v>
      </c>
      <c r="R27" s="4">
        <f>SUMPRODUCT(T.J3b!R17:R21,T.J2b!H17:H21)/SUM(T.J2b!H17:H21)</f>
        <v>0.39438491390094688</v>
      </c>
      <c r="S27" s="4">
        <f>SUMPRODUCT(T.J3b!S17:S21,T.J2b!I17:I21)/SUM(T.J2b!I17:I21)</f>
        <v>0.3879597831808051</v>
      </c>
      <c r="T27" s="4">
        <f>SUMPRODUCT(T.J3b!T17:T21,T.J2b!J17:J21)/SUM(T.J2b!J17:J21)</f>
        <v>0.50707540247936123</v>
      </c>
      <c r="V27" s="30">
        <f t="shared" si="12"/>
        <v>3.1225022567582528E-17</v>
      </c>
      <c r="W27" s="30">
        <f t="shared" si="12"/>
        <v>-3.4694469519536142E-17</v>
      </c>
      <c r="X27" s="30">
        <f t="shared" si="12"/>
        <v>0</v>
      </c>
      <c r="Y27" s="30">
        <f t="shared" si="12"/>
        <v>0</v>
      </c>
    </row>
    <row r="28" spans="1:25">
      <c r="A28" s="5" t="s">
        <v>3</v>
      </c>
      <c r="B28" s="34">
        <f>SUMPRODUCT(B19:B21,Q19:Q21,T.J2b!G19:G21)/SUMPRODUCT(Q19:Q21,T.J2b!G19:G21)</f>
        <v>0.14817166547795124</v>
      </c>
      <c r="C28" s="34">
        <f>SUMPRODUCT(C19:C21,R19:R21,T.J2b!H19:H21)/SUMPRODUCT(R19:R21,T.J2b!H19:H21)</f>
        <v>0.14076882576349109</v>
      </c>
      <c r="D28" s="34">
        <f>SUMPRODUCT(D19:D21,S19:S21,T.J2b!I19:I21)/SUMPRODUCT(S19:S21,T.J2b!I19:I21)</f>
        <v>0.24878353927672803</v>
      </c>
      <c r="E28" s="34">
        <f>SUMPRODUCT(E19:E21,T19:T21,T.J2b!J19:J21)/SUMPRODUCT(T19:T21,T.J2b!J19:J21)</f>
        <v>9.289171148105474E-2</v>
      </c>
      <c r="F28" s="33"/>
      <c r="G28" s="4">
        <f>SUMPRODUCT(T.J3b!G19:G21,T.J2b!G19:G21)/SUM(T.J2b!G19:G21)</f>
        <v>6.8762607369305936E-2</v>
      </c>
      <c r="H28" s="4">
        <f>SUMPRODUCT(T.J3b!H19:H21,T.J2b!H19:H21)/SUM(T.J2b!H19:H21)</f>
        <v>5.5358476657986239E-2</v>
      </c>
      <c r="I28" s="4">
        <f>SUMPRODUCT(T.J3b!I19:I21,T.J2b!I19:I21)/SUM(T.J2b!I19:I21)</f>
        <v>0.12727466116159733</v>
      </c>
      <c r="J28" s="4">
        <f>SUMPRODUCT(T.J3b!J19:J21,T.J2b!J19:J21)/SUM(T.J2b!J19:J21)</f>
        <v>4.6969209627935347E-2</v>
      </c>
      <c r="K28" s="33"/>
      <c r="L28" s="4">
        <f>SUMPRODUCT(T.J3b!L19:L21,T.J2b!G19:G21)/SUM(T.J2b!G19:G21)</f>
        <v>0.39531132436049687</v>
      </c>
      <c r="M28" s="4">
        <f>SUMPRODUCT(T.J3b!M19:M21,T.J2b!H19:H21)/SUM(T.J2b!H19:H21)</f>
        <v>0.3378995927884072</v>
      </c>
      <c r="N28" s="4">
        <f>SUMPRODUCT(T.J3b!N19:N21,T.J2b!I19:I21)/SUM(T.J2b!I19:I21)</f>
        <v>0.38431329008153775</v>
      </c>
      <c r="O28" s="4">
        <f>SUMPRODUCT(T.J3b!O19:O21,T.J2b!J19:J21)/SUM(T.J2b!J19:J21)</f>
        <v>0.4586648117402114</v>
      </c>
      <c r="P28" s="33"/>
      <c r="Q28" s="4">
        <f>SUMPRODUCT(T.J3b!Q19:Q21,T.J2b!G19:G21)/SUM(T.J2b!G19:G21)</f>
        <v>0.46407393172980288</v>
      </c>
      <c r="R28" s="4">
        <f>SUMPRODUCT(T.J3b!R19:R21,T.J2b!H19:H21)/SUM(T.J2b!H19:H21)</f>
        <v>0.39325806944639341</v>
      </c>
      <c r="S28" s="4">
        <f>SUMPRODUCT(T.J3b!S19:S21,T.J2b!I19:I21)/SUM(T.J2b!I19:I21)</f>
        <v>0.51158795124313505</v>
      </c>
      <c r="T28" s="4">
        <f>SUMPRODUCT(T.J3b!T19:T21,T.J2b!J19:J21)/SUM(T.J2b!J19:J21)</f>
        <v>0.50563402136814672</v>
      </c>
      <c r="V28" s="30">
        <f t="shared" si="12"/>
        <v>0</v>
      </c>
      <c r="W28" s="30">
        <f t="shared" si="12"/>
        <v>0</v>
      </c>
      <c r="X28" s="30">
        <f t="shared" si="12"/>
        <v>0</v>
      </c>
      <c r="Y28" s="30">
        <f t="shared" si="12"/>
        <v>0</v>
      </c>
    </row>
    <row r="29" spans="1:25" ht="16" thickBot="1">
      <c r="A29" s="7" t="s">
        <v>2</v>
      </c>
      <c r="B29" s="32">
        <f>B21</f>
        <v>0.24376526052834299</v>
      </c>
      <c r="C29" s="32">
        <f>C21</f>
        <v>0.23822721366320265</v>
      </c>
      <c r="D29" s="32">
        <f>D21</f>
        <v>0.39793673860354661</v>
      </c>
      <c r="E29" s="32">
        <f>E21</f>
        <v>0.1451547090407441</v>
      </c>
      <c r="F29" s="31"/>
      <c r="G29" s="6">
        <f>G21</f>
        <v>0.11458401121852028</v>
      </c>
      <c r="H29" s="6">
        <f>H21</f>
        <v>9.2131292286818156E-2</v>
      </c>
      <c r="I29" s="6">
        <f>I21</f>
        <v>0.24428400022844829</v>
      </c>
      <c r="J29" s="6">
        <f>J21</f>
        <v>7.0095850900996806E-2</v>
      </c>
      <c r="K29" s="31"/>
      <c r="L29" s="6">
        <f>L21</f>
        <v>0.35547481082268445</v>
      </c>
      <c r="M29" s="6">
        <f>M21</f>
        <v>0.2946057679764571</v>
      </c>
      <c r="N29" s="6">
        <f>N21</f>
        <v>0.36959246939759877</v>
      </c>
      <c r="O29" s="6">
        <f>O21</f>
        <v>0.41280857131324433</v>
      </c>
      <c r="P29" s="31"/>
      <c r="Q29" s="6">
        <f>Q21</f>
        <v>0.47005882204120475</v>
      </c>
      <c r="R29" s="6">
        <f>R21</f>
        <v>0.38673706026327526</v>
      </c>
      <c r="S29" s="6">
        <f>S21</f>
        <v>0.61387646962604714</v>
      </c>
      <c r="T29" s="6">
        <f>T21</f>
        <v>0.48290442221424118</v>
      </c>
      <c r="V29" s="30">
        <f t="shared" si="12"/>
        <v>0</v>
      </c>
      <c r="W29" s="30">
        <f t="shared" si="12"/>
        <v>0</v>
      </c>
      <c r="X29" s="30">
        <f t="shared" si="12"/>
        <v>0</v>
      </c>
      <c r="Y29" s="30">
        <f t="shared" si="12"/>
        <v>0</v>
      </c>
    </row>
    <row r="30" spans="1:25" ht="16" thickTop="1">
      <c r="A30" s="5"/>
      <c r="B30" s="4"/>
      <c r="C30" s="4"/>
      <c r="D30" s="4"/>
      <c r="E30" s="4"/>
    </row>
    <row r="31" spans="1:25">
      <c r="A31" s="5"/>
      <c r="B31" s="4"/>
      <c r="C31" s="4"/>
      <c r="D31" s="4"/>
      <c r="E31" s="4"/>
    </row>
    <row r="32" spans="1:25">
      <c r="C32"/>
    </row>
    <row r="33" spans="1:5">
      <c r="A33" s="3"/>
      <c r="B33" s="2"/>
      <c r="C33" s="2"/>
      <c r="D33" s="2"/>
      <c r="E33" s="2"/>
    </row>
    <row r="34" spans="1:5">
      <c r="C34"/>
    </row>
    <row r="35" spans="1:5">
      <c r="C35"/>
    </row>
    <row r="36" spans="1:5">
      <c r="C36"/>
    </row>
    <row r="37" spans="1:5">
      <c r="C37"/>
    </row>
    <row r="38" spans="1:5">
      <c r="C38"/>
    </row>
    <row r="39" spans="1:5">
      <c r="C39"/>
    </row>
  </sheetData>
  <mergeCells count="5">
    <mergeCell ref="A2:T2"/>
    <mergeCell ref="B4:E4"/>
    <mergeCell ref="G4:J4"/>
    <mergeCell ref="L4:O4"/>
    <mergeCell ref="Q4:T4"/>
  </mergeCells>
  <phoneticPr fontId="65" type="noConversion"/>
  <pageMargins left="0.75" right="0.75" top="1" bottom="1" header="0.5" footer="0.5"/>
  <pageSetup scale="54" orientation="landscape"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39"/>
  <sheetViews>
    <sheetView workbookViewId="0">
      <pane xSplit="1" ySplit="5" topLeftCell="B6" activePane="bottomRight" state="frozen"/>
      <selection activeCell="D14" sqref="D14"/>
      <selection pane="topRight" activeCell="D14" sqref="D14"/>
      <selection pane="bottomLeft" activeCell="D14" sqref="D14"/>
      <selection pane="bottomRight" activeCell="A2" sqref="A2:T2"/>
    </sheetView>
  </sheetViews>
  <sheetFormatPr baseColWidth="10" defaultRowHeight="15" x14ac:dyDescent="0"/>
  <cols>
    <col min="1" max="1" width="15.5" style="1" customWidth="1"/>
    <col min="2" max="5" width="12" style="1" customWidth="1"/>
    <col min="6" max="6" width="2.83203125" style="1" customWidth="1"/>
    <col min="7" max="10" width="12" style="1" customWidth="1"/>
    <col min="11" max="11" width="2.83203125" style="1" customWidth="1"/>
    <col min="12" max="12" width="12" style="1" customWidth="1"/>
    <col min="13" max="15" width="10.83203125" style="1"/>
    <col min="16" max="16" width="2.83203125" style="1" customWidth="1"/>
    <col min="17" max="16384" width="10.83203125" style="1"/>
  </cols>
  <sheetData>
    <row r="1" spans="1:25" ht="16" thickBot="1"/>
    <row r="2" spans="1:25" ht="33" customHeight="1" thickTop="1">
      <c r="A2" s="154" t="s">
        <v>194</v>
      </c>
      <c r="B2" s="154"/>
      <c r="C2" s="154"/>
      <c r="D2" s="154"/>
      <c r="E2" s="154"/>
      <c r="F2" s="154"/>
      <c r="G2" s="154"/>
      <c r="H2" s="154"/>
      <c r="I2" s="154"/>
      <c r="J2" s="154"/>
      <c r="K2" s="154"/>
      <c r="L2" s="154"/>
      <c r="M2" s="154"/>
      <c r="N2" s="154"/>
      <c r="O2" s="154"/>
      <c r="P2" s="154"/>
      <c r="Q2" s="154"/>
      <c r="R2" s="154"/>
      <c r="S2" s="154"/>
      <c r="T2" s="154"/>
    </row>
    <row r="3" spans="1:25">
      <c r="A3" s="5"/>
      <c r="B3" s="28" t="s">
        <v>47</v>
      </c>
      <c r="C3" s="28" t="s">
        <v>46</v>
      </c>
      <c r="D3" s="28" t="s">
        <v>45</v>
      </c>
      <c r="E3" s="28" t="s">
        <v>44</v>
      </c>
      <c r="F3" s="28"/>
      <c r="G3" s="28" t="s">
        <v>43</v>
      </c>
      <c r="H3" s="28" t="s">
        <v>42</v>
      </c>
      <c r="I3" s="28" t="s">
        <v>41</v>
      </c>
      <c r="J3" s="28" t="s">
        <v>40</v>
      </c>
      <c r="K3" s="28"/>
      <c r="L3" s="28" t="s">
        <v>39</v>
      </c>
      <c r="M3" s="28" t="s">
        <v>38</v>
      </c>
      <c r="N3" s="28" t="s">
        <v>37</v>
      </c>
      <c r="O3" s="28" t="s">
        <v>56</v>
      </c>
      <c r="P3" s="5"/>
      <c r="Q3" s="28" t="s">
        <v>69</v>
      </c>
      <c r="R3" s="28" t="s">
        <v>68</v>
      </c>
      <c r="S3" s="28" t="s">
        <v>67</v>
      </c>
      <c r="T3" s="28" t="s">
        <v>66</v>
      </c>
    </row>
    <row r="4" spans="1:25" ht="44" customHeight="1">
      <c r="A4" s="5"/>
      <c r="B4" s="158" t="s">
        <v>65</v>
      </c>
      <c r="C4" s="158"/>
      <c r="D4" s="158"/>
      <c r="E4" s="158"/>
      <c r="F4" s="27"/>
      <c r="G4" s="157" t="s">
        <v>64</v>
      </c>
      <c r="H4" s="157"/>
      <c r="I4" s="157"/>
      <c r="J4" s="157"/>
      <c r="K4" s="27"/>
      <c r="L4" s="157" t="s">
        <v>63</v>
      </c>
      <c r="M4" s="157"/>
      <c r="N4" s="157"/>
      <c r="O4" s="157"/>
      <c r="P4" s="5"/>
      <c r="Q4" s="157" t="s">
        <v>62</v>
      </c>
      <c r="R4" s="157"/>
      <c r="S4" s="157"/>
      <c r="T4" s="157"/>
    </row>
    <row r="5" spans="1:25" s="22" customFormat="1" ht="31" customHeight="1">
      <c r="A5" s="25"/>
      <c r="B5" s="24" t="s">
        <v>31</v>
      </c>
      <c r="C5" s="26" t="s">
        <v>30</v>
      </c>
      <c r="D5" s="26" t="s">
        <v>29</v>
      </c>
      <c r="E5" s="26" t="s">
        <v>28</v>
      </c>
      <c r="F5" s="25"/>
      <c r="G5" s="24" t="s">
        <v>31</v>
      </c>
      <c r="H5" s="26" t="s">
        <v>30</v>
      </c>
      <c r="I5" s="26" t="s">
        <v>29</v>
      </c>
      <c r="J5" s="26" t="s">
        <v>28</v>
      </c>
      <c r="K5" s="25"/>
      <c r="L5" s="24" t="s">
        <v>31</v>
      </c>
      <c r="M5" s="26" t="s">
        <v>30</v>
      </c>
      <c r="N5" s="26" t="s">
        <v>29</v>
      </c>
      <c r="O5" s="26" t="s">
        <v>28</v>
      </c>
      <c r="P5" s="25"/>
      <c r="Q5" s="24" t="s">
        <v>31</v>
      </c>
      <c r="R5" s="26" t="s">
        <v>30</v>
      </c>
      <c r="S5" s="26" t="s">
        <v>29</v>
      </c>
      <c r="T5" s="26" t="s">
        <v>28</v>
      </c>
    </row>
    <row r="6" spans="1:25">
      <c r="A6" s="16" t="s">
        <v>24</v>
      </c>
      <c r="B6" s="21">
        <f t="shared" ref="B6:B21" si="0">G6/(G6+L6)</f>
        <v>4.6121510033017286E-5</v>
      </c>
      <c r="C6" s="21">
        <f t="shared" ref="C6:C21" si="1">H6/(H6+M6)</f>
        <v>6.4586926253919493E-5</v>
      </c>
      <c r="D6" s="21">
        <f t="shared" ref="D6:D21" si="2">I6/(I6+N6)</f>
        <v>2.2975892128635563E-5</v>
      </c>
      <c r="E6" s="21">
        <f t="shared" ref="E6:E21" si="3">J6/(J6+O6)</f>
        <v>4.0365057124605872E-5</v>
      </c>
      <c r="F6" s="5"/>
      <c r="G6" s="21">
        <f>T.J2c!B6*T.J7b!C6</f>
        <v>1.2852786096501888E-5</v>
      </c>
      <c r="H6" s="21">
        <f>T.J2c!C6*T.J7b!D6</f>
        <v>2.1577869424505721E-5</v>
      </c>
      <c r="I6" s="21">
        <f>T.J2c!D6*T.J7b!E6</f>
        <v>5.7610717592701056E-6</v>
      </c>
      <c r="J6" s="21">
        <f>T.J2c!E6*T.J7b!F6</f>
        <v>1.330351177287158E-5</v>
      </c>
      <c r="K6" s="5"/>
      <c r="L6" s="20">
        <f>T.J7!B6*(1-T.J2c!B6)</f>
        <v>0.27865942154535717</v>
      </c>
      <c r="M6" s="20">
        <f>T.J7!C6*(1-T.J2c!C6)</f>
        <v>0.33406878183702238</v>
      </c>
      <c r="N6" s="20">
        <f>T.J7!D6*(1-T.J2c!D6)</f>
        <v>0.25073844189609434</v>
      </c>
      <c r="O6" s="20">
        <f>T.J7!E6*(1-T.J2c!E6)</f>
        <v>0.32956660348065347</v>
      </c>
      <c r="P6" s="5"/>
      <c r="Q6" s="20">
        <f t="shared" ref="Q6:Q21" si="4">L6/(1-B6)</f>
        <v>0.2786722743314537</v>
      </c>
      <c r="R6" s="20">
        <f t="shared" ref="R6:R21" si="5">M6/(1-C6)</f>
        <v>0.33409035970644685</v>
      </c>
      <c r="S6" s="20">
        <f t="shared" ref="S6:S21" si="6">N6/(1-D6)</f>
        <v>0.2507442029678536</v>
      </c>
      <c r="T6" s="20">
        <f t="shared" ref="T6:T21" si="7">O6/(1-E6)</f>
        <v>0.32957990699242634</v>
      </c>
      <c r="V6" s="30">
        <f t="shared" ref="V6:V21" si="8">Q6-L6-G6</f>
        <v>2.6957670579315363E-17</v>
      </c>
      <c r="W6" s="30">
        <f t="shared" ref="W6:W21" si="9">R6-M6-H6</f>
        <v>-3.4013455029943684E-17</v>
      </c>
      <c r="X6" s="30">
        <f t="shared" ref="X6:X21" si="10">S6-N6-I6</f>
        <v>-1.1887260381766851E-17</v>
      </c>
      <c r="Y6" s="30">
        <f t="shared" ref="Y6:Y21" si="11">T6-O6-J6</f>
        <v>-5.2075585597194385E-18</v>
      </c>
    </row>
    <row r="7" spans="1:25">
      <c r="A7" s="16" t="s">
        <v>23</v>
      </c>
      <c r="B7" s="15">
        <f t="shared" si="0"/>
        <v>5.1876727357753962E-6</v>
      </c>
      <c r="C7" s="15">
        <f t="shared" si="1"/>
        <v>5.27737960794527E-6</v>
      </c>
      <c r="D7" s="15">
        <f t="shared" si="2"/>
        <v>2.8447051567031442E-6</v>
      </c>
      <c r="E7" s="15">
        <f t="shared" si="3"/>
        <v>3.0449753574057935E-6</v>
      </c>
      <c r="F7" s="5"/>
      <c r="G7" s="15">
        <f>T.J2c!B7*T.J7b!C7</f>
        <v>1.4804917895025618E-6</v>
      </c>
      <c r="H7" s="15">
        <f>T.J2c!C7*T.J7b!D7</f>
        <v>1.784594963067807E-6</v>
      </c>
      <c r="I7" s="15">
        <f>T.J2c!D7*T.J7b!E7</f>
        <v>6.2099174082508089E-7</v>
      </c>
      <c r="J7" s="15">
        <f>T.J2c!E7*T.J7b!F7</f>
        <v>9.268014741132461E-7</v>
      </c>
      <c r="K7" s="5"/>
      <c r="L7" s="14">
        <f>T.J7!B7*(1-T.J2c!B7)</f>
        <v>0.28538502419127321</v>
      </c>
      <c r="M7" s="14">
        <f>T.J7!C7*(1-T.J2c!C7)</f>
        <v>0.33815750953294843</v>
      </c>
      <c r="N7" s="14">
        <f>T.J7!D7*(1-T.J2c!D7)</f>
        <v>0.2182967794828925</v>
      </c>
      <c r="O7" s="14">
        <f>T.J7!E7*(1-T.J2c!E7)</f>
        <v>0.30436983661345435</v>
      </c>
      <c r="P7" s="5"/>
      <c r="Q7" s="14">
        <f t="shared" si="4"/>
        <v>0.2853865046830627</v>
      </c>
      <c r="R7" s="14">
        <f t="shared" si="5"/>
        <v>0.33815929412791151</v>
      </c>
      <c r="S7" s="14">
        <f t="shared" si="6"/>
        <v>0.21829740047463331</v>
      </c>
      <c r="T7" s="14">
        <f t="shared" si="7"/>
        <v>0.30437076341492847</v>
      </c>
      <c r="V7" s="30">
        <f t="shared" si="8"/>
        <v>-6.3984868835589848E-18</v>
      </c>
      <c r="W7" s="30">
        <f t="shared" si="9"/>
        <v>1.5667568425362793E-17</v>
      </c>
      <c r="X7" s="30">
        <f t="shared" si="10"/>
        <v>-1.7761327991857017E-17</v>
      </c>
      <c r="Y7" s="30">
        <f t="shared" si="11"/>
        <v>8.2508420600857328E-18</v>
      </c>
    </row>
    <row r="8" spans="1:25">
      <c r="A8" s="16" t="s">
        <v>22</v>
      </c>
      <c r="B8" s="15">
        <f t="shared" si="0"/>
        <v>5.3665028762445114E-6</v>
      </c>
      <c r="C8" s="15">
        <f t="shared" si="1"/>
        <v>6.2173784720965649E-6</v>
      </c>
      <c r="D8" s="15">
        <f t="shared" si="2"/>
        <v>7.8629599112452854E-6</v>
      </c>
      <c r="E8" s="15">
        <f t="shared" si="3"/>
        <v>3.1852510301112394E-6</v>
      </c>
      <c r="F8" s="5"/>
      <c r="G8" s="15">
        <f>T.J2c!B8*T.J7b!C8</f>
        <v>1.5314330133793599E-6</v>
      </c>
      <c r="H8" s="15">
        <f>T.J2c!C8*T.J7b!D8</f>
        <v>1.9624033002716419E-6</v>
      </c>
      <c r="I8" s="15">
        <f>T.J2c!D8*T.J7b!E8</f>
        <v>1.517572036667195E-6</v>
      </c>
      <c r="J8" s="15">
        <f>T.J2c!E8*T.J7b!F8</f>
        <v>1.017971523877383E-6</v>
      </c>
      <c r="K8" s="5"/>
      <c r="L8" s="14">
        <f>T.J7!B8*(1-T.J2c!B8)</f>
        <v>0.28536736684121233</v>
      </c>
      <c r="M8" s="14">
        <f>T.J7!C8*(1-T.J2c!C8)</f>
        <v>0.31562998908217832</v>
      </c>
      <c r="N8" s="14">
        <f>T.J7!D8*(1-T.J2c!D8)</f>
        <v>0.19300112440974745</v>
      </c>
      <c r="O8" s="14">
        <f>T.J7!E8*(1-T.J2c!E8)</f>
        <v>0.31958808638921848</v>
      </c>
      <c r="P8" s="5"/>
      <c r="Q8" s="14">
        <f t="shared" si="4"/>
        <v>0.28536889827422568</v>
      </c>
      <c r="R8" s="14">
        <f t="shared" si="5"/>
        <v>0.31563195148547857</v>
      </c>
      <c r="S8" s="14">
        <f t="shared" si="6"/>
        <v>0.19300264198178413</v>
      </c>
      <c r="T8" s="14">
        <f t="shared" si="7"/>
        <v>0.31958910436074239</v>
      </c>
      <c r="V8" s="30">
        <f t="shared" si="8"/>
        <v>-3.2898336154883398E-17</v>
      </c>
      <c r="W8" s="30">
        <f t="shared" si="9"/>
        <v>-2.3092235724520363E-17</v>
      </c>
      <c r="X8" s="30">
        <f t="shared" si="10"/>
        <v>7.2688132368627784E-18</v>
      </c>
      <c r="Y8" s="30">
        <f t="shared" si="11"/>
        <v>3.15396953074875E-17</v>
      </c>
    </row>
    <row r="9" spans="1:25">
      <c r="A9" s="16" t="s">
        <v>21</v>
      </c>
      <c r="B9" s="15">
        <f t="shared" si="0"/>
        <v>5.5526187996323729E-6</v>
      </c>
      <c r="C9" s="15">
        <f t="shared" si="1"/>
        <v>7.8972631086471884E-6</v>
      </c>
      <c r="D9" s="15">
        <f t="shared" si="2"/>
        <v>5.2382913413017031E-6</v>
      </c>
      <c r="E9" s="15">
        <f t="shared" si="3"/>
        <v>4.3485491431973206E-6</v>
      </c>
      <c r="F9" s="5"/>
      <c r="G9" s="15">
        <f>T.J2c!B9*T.J7b!C9</f>
        <v>1.7145287374774754E-6</v>
      </c>
      <c r="H9" s="15">
        <f>T.J2c!C9*T.J7b!D9</f>
        <v>2.5333424946705356E-6</v>
      </c>
      <c r="I9" s="15">
        <f>T.J2c!D9*T.J7b!E9</f>
        <v>1.1728546614741104E-6</v>
      </c>
      <c r="J9" s="15">
        <f>T.J2c!E9*T.J7b!F9</f>
        <v>1.4952901702750308E-6</v>
      </c>
      <c r="K9" s="17"/>
      <c r="L9" s="14">
        <f>T.J7!B9*(1-T.J2c!B9)</f>
        <v>0.30877668343926112</v>
      </c>
      <c r="M9" s="14">
        <f>T.J7!C9*(1-T.J2c!C9)</f>
        <v>0.32078486601572431</v>
      </c>
      <c r="N9" s="14">
        <f>T.J7!D9*(1-T.J2c!D9)</f>
        <v>0.22389906198463608</v>
      </c>
      <c r="O9" s="14">
        <f>T.J7!E9*(1-T.J2c!E9)</f>
        <v>0.34385805901984529</v>
      </c>
      <c r="P9" s="5"/>
      <c r="Q9" s="14">
        <f t="shared" si="4"/>
        <v>0.30877839796799861</v>
      </c>
      <c r="R9" s="14">
        <f t="shared" si="5"/>
        <v>0.32078739935821898</v>
      </c>
      <c r="S9" s="14">
        <f t="shared" si="6"/>
        <v>0.22390023483929755</v>
      </c>
      <c r="T9" s="14">
        <f t="shared" si="7"/>
        <v>0.34385955431001558</v>
      </c>
      <c r="V9" s="30">
        <f t="shared" si="8"/>
        <v>6.7578406114316217E-18</v>
      </c>
      <c r="W9" s="30">
        <f t="shared" si="9"/>
        <v>-1.4823076576950256E-20</v>
      </c>
      <c r="X9" s="30">
        <f t="shared" si="10"/>
        <v>9.9314613065566715E-20</v>
      </c>
      <c r="Y9" s="30">
        <f t="shared" si="11"/>
        <v>1.9674457782349261E-17</v>
      </c>
    </row>
    <row r="10" spans="1:25">
      <c r="A10" s="16" t="s">
        <v>20</v>
      </c>
      <c r="B10" s="15">
        <f t="shared" si="0"/>
        <v>1.2613601217241754E-5</v>
      </c>
      <c r="C10" s="15">
        <f t="shared" si="1"/>
        <v>1.9246623999361383E-5</v>
      </c>
      <c r="D10" s="15">
        <f t="shared" si="2"/>
        <v>9.2136725249411555E-6</v>
      </c>
      <c r="E10" s="15">
        <f t="shared" si="3"/>
        <v>9.3628181467412012E-6</v>
      </c>
      <c r="F10" s="5"/>
      <c r="G10" s="15">
        <f>T.J2c!B10*T.J7b!C10</f>
        <v>3.9066141648921901E-6</v>
      </c>
      <c r="H10" s="15">
        <f>T.J2c!C10*T.J7b!D10</f>
        <v>6.1799069672733505E-6</v>
      </c>
      <c r="I10" s="15">
        <f>T.J2c!D10*T.J7b!E10</f>
        <v>2.1193731421765938E-6</v>
      </c>
      <c r="J10" s="15">
        <f>T.J2c!E10*T.J7b!F10</f>
        <v>3.3429716245169158E-6</v>
      </c>
      <c r="K10" s="17"/>
      <c r="L10" s="14">
        <f>T.J7!B10*(1-T.J2c!B10)</f>
        <v>0.30971051178303088</v>
      </c>
      <c r="M10" s="14">
        <f>T.J7!C10*(1-T.J2c!C10)</f>
        <v>0.32108426003088386</v>
      </c>
      <c r="N10" s="14">
        <f>T.J7!D10*(1-T.J2c!D10)</f>
        <v>0.23002267654178854</v>
      </c>
      <c r="O10" s="14">
        <f>T.J7!E10*(1-T.J2c!E10)</f>
        <v>0.35704424378306027</v>
      </c>
      <c r="P10" s="5"/>
      <c r="Q10" s="14">
        <f t="shared" si="4"/>
        <v>0.30971441839719577</v>
      </c>
      <c r="R10" s="14">
        <f t="shared" si="5"/>
        <v>0.32109043993785114</v>
      </c>
      <c r="S10" s="14">
        <f t="shared" si="6"/>
        <v>0.23002479591493072</v>
      </c>
      <c r="T10" s="14">
        <f t="shared" si="7"/>
        <v>0.35704758675468479</v>
      </c>
      <c r="V10" s="30">
        <f t="shared" si="8"/>
        <v>-8.6083958429454543E-18</v>
      </c>
      <c r="W10" s="30">
        <f t="shared" si="9"/>
        <v>7.564004218980902E-19</v>
      </c>
      <c r="X10" s="30">
        <f t="shared" si="10"/>
        <v>2.0993711597697834E-18</v>
      </c>
      <c r="Y10" s="30">
        <f t="shared" si="11"/>
        <v>3.4364126670106965E-18</v>
      </c>
    </row>
    <row r="11" spans="1:25">
      <c r="A11" s="16" t="s">
        <v>19</v>
      </c>
      <c r="B11" s="15">
        <f t="shared" si="0"/>
        <v>1.8883732409486709E-5</v>
      </c>
      <c r="C11" s="15">
        <f t="shared" si="1"/>
        <v>2.7927351955918354E-5</v>
      </c>
      <c r="D11" s="15">
        <f t="shared" si="2"/>
        <v>1.2852293753105775E-5</v>
      </c>
      <c r="E11" s="15">
        <f t="shared" si="3"/>
        <v>1.3204853206735194E-5</v>
      </c>
      <c r="F11" s="5"/>
      <c r="G11" s="15">
        <f>T.J2c!B11*T.J7b!C11</f>
        <v>5.8173607580170319E-6</v>
      </c>
      <c r="H11" s="15">
        <f>T.J2c!C11*T.J7b!D11</f>
        <v>8.9976165448683976E-6</v>
      </c>
      <c r="I11" s="15">
        <f>T.J2c!D11*T.J7b!E11</f>
        <v>2.9822544779688885E-6</v>
      </c>
      <c r="J11" s="15">
        <f>T.J2c!E11*T.J7b!F11</f>
        <v>4.8006310723854316E-6</v>
      </c>
      <c r="K11" s="17"/>
      <c r="L11" s="14">
        <f>T.J7!B11*(1-T.J2c!B11)</f>
        <v>0.30805620299992753</v>
      </c>
      <c r="M11" s="14">
        <f>T.J7!C11*(1-T.J2c!C11)</f>
        <v>0.32217036829937135</v>
      </c>
      <c r="N11" s="14">
        <f>T.J7!D11*(1-T.J2c!D11)</f>
        <v>0.23203765852594477</v>
      </c>
      <c r="O11" s="14">
        <f>T.J7!E11*(1-T.J2c!E11)</f>
        <v>0.36354570593092778</v>
      </c>
      <c r="P11" s="5"/>
      <c r="Q11" s="14">
        <f t="shared" si="4"/>
        <v>0.30806202036068553</v>
      </c>
      <c r="R11" s="14">
        <f t="shared" si="5"/>
        <v>0.32217936591591623</v>
      </c>
      <c r="S11" s="14">
        <f t="shared" si="6"/>
        <v>0.23204064078042275</v>
      </c>
      <c r="T11" s="14">
        <f t="shared" si="7"/>
        <v>0.36355050656200016</v>
      </c>
      <c r="V11" s="30">
        <f t="shared" si="8"/>
        <v>-1.8929492305239104E-17</v>
      </c>
      <c r="W11" s="30">
        <f t="shared" si="9"/>
        <v>1.2895229588999468E-17</v>
      </c>
      <c r="X11" s="30">
        <f t="shared" si="10"/>
        <v>1.0063174929854715E-17</v>
      </c>
      <c r="Y11" s="30">
        <f t="shared" si="11"/>
        <v>2.6080144445959907E-18</v>
      </c>
    </row>
    <row r="12" spans="1:25">
      <c r="A12" s="16" t="s">
        <v>18</v>
      </c>
      <c r="B12" s="15">
        <f t="shared" si="0"/>
        <v>2.5530732890313106E-5</v>
      </c>
      <c r="C12" s="15">
        <f t="shared" si="1"/>
        <v>3.875806856200673E-5</v>
      </c>
      <c r="D12" s="15">
        <f t="shared" si="2"/>
        <v>1.8509470979624026E-5</v>
      </c>
      <c r="E12" s="15">
        <f t="shared" si="3"/>
        <v>1.8547677562689644E-5</v>
      </c>
      <c r="F12" s="5"/>
      <c r="G12" s="15">
        <f>T.J2c!B12*T.J7b!C12</f>
        <v>7.8794094507022425E-6</v>
      </c>
      <c r="H12" s="15">
        <f>T.J2c!C12*T.J7b!D12</f>
        <v>1.2683451643668725E-5</v>
      </c>
      <c r="I12" s="15">
        <f>T.J2c!D12*T.J7b!E12</f>
        <v>4.3330073535027053E-6</v>
      </c>
      <c r="J12" s="15">
        <f>T.J2c!E12*T.J7b!F12</f>
        <v>6.8704380261150262E-6</v>
      </c>
      <c r="K12" s="5"/>
      <c r="L12" s="14">
        <f>T.J7!B12*(1-T.J2c!B12)</f>
        <v>0.30861661188714878</v>
      </c>
      <c r="M12" s="14">
        <f>T.J7!C12*(1-T.J2c!C12)</f>
        <v>0.32723405804625177</v>
      </c>
      <c r="N12" s="14">
        <f>T.J7!D12*(1-T.J2c!D12)</f>
        <v>0.23409243606144672</v>
      </c>
      <c r="O12" s="14">
        <f>T.J7!E12*(1-T.J2c!E12)</f>
        <v>0.37041352332251365</v>
      </c>
      <c r="P12" s="5"/>
      <c r="Q12" s="14">
        <f t="shared" si="4"/>
        <v>0.30862449129659952</v>
      </c>
      <c r="R12" s="14">
        <f t="shared" si="5"/>
        <v>0.32724674149789545</v>
      </c>
      <c r="S12" s="14">
        <f t="shared" si="6"/>
        <v>0.23409676906880023</v>
      </c>
      <c r="T12" s="14">
        <f t="shared" si="7"/>
        <v>0.37042039376053976</v>
      </c>
      <c r="V12" s="30">
        <f t="shared" si="8"/>
        <v>3.7262673415611181E-17</v>
      </c>
      <c r="W12" s="30">
        <f t="shared" si="9"/>
        <v>1.1507789621396924E-17</v>
      </c>
      <c r="X12" s="30">
        <f t="shared" si="10"/>
        <v>-7.555533889508359E-19</v>
      </c>
      <c r="Y12" s="30">
        <f t="shared" si="11"/>
        <v>-7.4869242207807607E-18</v>
      </c>
    </row>
    <row r="13" spans="1:25">
      <c r="A13" s="16" t="s">
        <v>17</v>
      </c>
      <c r="B13" s="15">
        <f t="shared" si="0"/>
        <v>5.88179681556966E-5</v>
      </c>
      <c r="C13" s="15">
        <f t="shared" si="1"/>
        <v>8.297337781957316E-5</v>
      </c>
      <c r="D13" s="15">
        <f t="shared" si="2"/>
        <v>4.269250454167064E-5</v>
      </c>
      <c r="E13" s="15">
        <f t="shared" si="3"/>
        <v>4.0842812774664716E-5</v>
      </c>
      <c r="F13" s="5"/>
      <c r="G13" s="15">
        <f>T.J2c!B13*T.J7b!C13</f>
        <v>1.8227844059711919E-5</v>
      </c>
      <c r="H13" s="15">
        <f>T.J2c!C13*T.J7b!D13</f>
        <v>2.7490185264629046E-5</v>
      </c>
      <c r="I13" s="15">
        <f>T.J2c!D13*T.J7b!E13</f>
        <v>1.022147383371713E-5</v>
      </c>
      <c r="J13" s="15">
        <f>T.J2c!E13*T.J7b!F13</f>
        <v>1.5394210624415094E-5</v>
      </c>
      <c r="K13" s="5"/>
      <c r="L13" s="14">
        <f>T.J7!B13*(1-T.J2c!B13)</f>
        <v>0.30988441978669712</v>
      </c>
      <c r="M13" s="14">
        <f>T.J7!C13*(1-T.J2c!C13)</f>
        <v>0.33128582966543324</v>
      </c>
      <c r="N13" s="14">
        <f>T.J7!D13*(1-T.J2c!D13)</f>
        <v>0.23941058420272973</v>
      </c>
      <c r="O13" s="14">
        <f>T.J7!E13*(1-T.J2c!E13)</f>
        <v>0.37689818197588904</v>
      </c>
      <c r="P13" s="5"/>
      <c r="Q13" s="14">
        <f t="shared" si="4"/>
        <v>0.30990264763075681</v>
      </c>
      <c r="R13" s="14">
        <f t="shared" si="5"/>
        <v>0.3313133198506979</v>
      </c>
      <c r="S13" s="14">
        <f t="shared" si="6"/>
        <v>0.23942080567656346</v>
      </c>
      <c r="T13" s="14">
        <f t="shared" si="7"/>
        <v>0.37691357618651344</v>
      </c>
      <c r="V13" s="30">
        <f t="shared" si="8"/>
        <v>-1.9119227685424067E-17</v>
      </c>
      <c r="W13" s="30">
        <f t="shared" si="9"/>
        <v>2.6806898714704097E-17</v>
      </c>
      <c r="X13" s="30">
        <f t="shared" si="10"/>
        <v>9.8272762540443925E-18</v>
      </c>
      <c r="Y13" s="30">
        <f t="shared" si="11"/>
        <v>-6.3832402905084074E-18</v>
      </c>
    </row>
    <row r="14" spans="1:25">
      <c r="A14" s="16" t="s">
        <v>16</v>
      </c>
      <c r="B14" s="15">
        <f t="shared" si="0"/>
        <v>7.8323147582320011E-5</v>
      </c>
      <c r="C14" s="15">
        <f t="shared" si="1"/>
        <v>1.01949841879476E-4</v>
      </c>
      <c r="D14" s="15">
        <f t="shared" si="2"/>
        <v>6.1018578743821263E-5</v>
      </c>
      <c r="E14" s="15">
        <f t="shared" si="3"/>
        <v>5.4437244167377784E-5</v>
      </c>
      <c r="F14" s="5"/>
      <c r="G14" s="15">
        <f>T.J2c!B14*T.J7b!C14</f>
        <v>2.471060294613018E-5</v>
      </c>
      <c r="H14" s="15">
        <f>T.J2c!C14*T.J7b!D14</f>
        <v>3.4643565810947262E-5</v>
      </c>
      <c r="I14" s="15">
        <f>T.J2c!D14*T.J7b!E14</f>
        <v>1.5177038823035492E-5</v>
      </c>
      <c r="J14" s="15">
        <f>T.J2c!E14*T.J7b!F14</f>
        <v>2.0766941996997157E-5</v>
      </c>
      <c r="K14" s="5"/>
      <c r="L14" s="14">
        <f>T.J7!B14*(1-T.J2c!B14)</f>
        <v>0.31547081924866749</v>
      </c>
      <c r="M14" s="14">
        <f>T.J7!C14*(1-T.J2c!C14)</f>
        <v>0.33977525875755421</v>
      </c>
      <c r="N14" s="14">
        <f>T.J7!D14*(1-T.J2c!D14)</f>
        <v>0.24871298306392794</v>
      </c>
      <c r="O14" s="14">
        <f>T.J7!E14*(1-T.J2c!E14)</f>
        <v>0.38146331283884566</v>
      </c>
      <c r="P14" s="5"/>
      <c r="Q14" s="14">
        <f t="shared" si="4"/>
        <v>0.31549552985161361</v>
      </c>
      <c r="R14" s="14">
        <f t="shared" si="5"/>
        <v>0.33980990232336516</v>
      </c>
      <c r="S14" s="14">
        <f t="shared" si="6"/>
        <v>0.24872816010275098</v>
      </c>
      <c r="T14" s="14">
        <f t="shared" si="7"/>
        <v>0.3814840797808427</v>
      </c>
      <c r="V14" s="30">
        <f t="shared" si="8"/>
        <v>-9.3614081330545273E-18</v>
      </c>
      <c r="W14" s="30">
        <f t="shared" si="9"/>
        <v>7.2506020284968109E-18</v>
      </c>
      <c r="X14" s="30">
        <f t="shared" si="10"/>
        <v>-2.2632720350634905E-18</v>
      </c>
      <c r="Y14" s="30">
        <f t="shared" si="11"/>
        <v>4.416429786983922E-17</v>
      </c>
    </row>
    <row r="15" spans="1:25">
      <c r="A15" s="16" t="s">
        <v>15</v>
      </c>
      <c r="B15" s="15">
        <f t="shared" si="0"/>
        <v>2.4440817319845232E-4</v>
      </c>
      <c r="C15" s="15">
        <f t="shared" si="1"/>
        <v>2.9273250142830651E-4</v>
      </c>
      <c r="D15" s="15">
        <f t="shared" si="2"/>
        <v>2.0773092335297876E-4</v>
      </c>
      <c r="E15" s="15">
        <f t="shared" si="3"/>
        <v>1.7359018064032602E-4</v>
      </c>
      <c r="F15" s="5"/>
      <c r="G15" s="15">
        <f>T.J2c!B15*T.J7b!C15</f>
        <v>7.9166986613694071E-5</v>
      </c>
      <c r="H15" s="15">
        <f>T.J2c!C15*T.J7b!D15</f>
        <v>1.0237977556684869E-4</v>
      </c>
      <c r="I15" s="15">
        <f>T.J2c!D15*T.J7b!E15</f>
        <v>5.3455800611728201E-5</v>
      </c>
      <c r="J15" s="15">
        <f>T.J2c!E15*T.J7b!F15</f>
        <v>6.7243901441746165E-5</v>
      </c>
      <c r="K15" s="5"/>
      <c r="L15" s="14">
        <f>T.J7!B15*(1-T.J2c!B15)</f>
        <v>0.32383384123104841</v>
      </c>
      <c r="M15" s="14">
        <f>T.J7!C15*(1-T.J2c!C15)</f>
        <v>0.34963594810847454</v>
      </c>
      <c r="N15" s="14">
        <f>T.J7!D15*(1-T.J2c!D15)</f>
        <v>0.2572784799020737</v>
      </c>
      <c r="O15" s="14">
        <f>T.J7!E15*(1-T.J2c!E15)</f>
        <v>0.38730432973078832</v>
      </c>
      <c r="P15" s="5"/>
      <c r="Q15" s="14">
        <f t="shared" si="4"/>
        <v>0.32391300821766211</v>
      </c>
      <c r="R15" s="14">
        <f t="shared" si="5"/>
        <v>0.34973832788404141</v>
      </c>
      <c r="S15" s="14">
        <f t="shared" si="6"/>
        <v>0.25733193570268542</v>
      </c>
      <c r="T15" s="14">
        <f t="shared" si="7"/>
        <v>0.38737157363223007</v>
      </c>
      <c r="V15" s="30">
        <f t="shared" si="8"/>
        <v>4.9602249391211828E-18</v>
      </c>
      <c r="W15" s="30">
        <f t="shared" si="9"/>
        <v>2.5587171270657905E-17</v>
      </c>
      <c r="X15" s="30">
        <f t="shared" si="10"/>
        <v>-4.5875304423292906E-18</v>
      </c>
      <c r="Y15" s="30">
        <f t="shared" si="11"/>
        <v>3.0222135558033436E-18</v>
      </c>
    </row>
    <row r="16" spans="1:25">
      <c r="A16" s="16" t="s">
        <v>14</v>
      </c>
      <c r="B16" s="15">
        <f t="shared" si="0"/>
        <v>9.5065922954308015E-4</v>
      </c>
      <c r="C16" s="15">
        <f t="shared" si="1"/>
        <v>1.0402354280492892E-3</v>
      </c>
      <c r="D16" s="15">
        <f t="shared" si="2"/>
        <v>8.2414633997907375E-4</v>
      </c>
      <c r="E16" s="15">
        <f t="shared" si="3"/>
        <v>6.125587450549738E-4</v>
      </c>
      <c r="F16" s="5"/>
      <c r="G16" s="15">
        <f>T.J2c!B16*T.J7b!C16</f>
        <v>3.3936350828905258E-4</v>
      </c>
      <c r="H16" s="15">
        <f>T.J2c!C16*T.J7b!D16</f>
        <v>3.8248404269767465E-4</v>
      </c>
      <c r="I16" s="15">
        <f>T.J2c!D16*T.J7b!E16</f>
        <v>2.2203869619606936E-4</v>
      </c>
      <c r="J16" s="15">
        <f>T.J2c!E16*T.J7b!F16</f>
        <v>2.5934457404554564E-4</v>
      </c>
      <c r="K16" s="5"/>
      <c r="L16" s="14">
        <f>T.J7!B16*(1-T.J2c!B16)</f>
        <v>0.35663766647559114</v>
      </c>
      <c r="M16" s="14">
        <f>T.J7!C16*(1-T.J2c!C16)</f>
        <v>0.36730739882827051</v>
      </c>
      <c r="N16" s="14">
        <f>T.J7!D16*(1-T.J2c!D16)</f>
        <v>0.26919455084020499</v>
      </c>
      <c r="O16" s="14">
        <f>T.J7!E16*(1-T.J2c!E16)</f>
        <v>0.42311976173888594</v>
      </c>
      <c r="P16" s="5"/>
      <c r="Q16" s="14">
        <f t="shared" si="4"/>
        <v>0.3569770299838802</v>
      </c>
      <c r="R16" s="14">
        <f t="shared" si="5"/>
        <v>0.36768988287096821</v>
      </c>
      <c r="S16" s="14">
        <f t="shared" si="6"/>
        <v>0.26941658953640107</v>
      </c>
      <c r="T16" s="14">
        <f t="shared" si="7"/>
        <v>0.42337910631293146</v>
      </c>
      <c r="V16" s="30">
        <f t="shared" si="8"/>
        <v>6.3425827090402009E-18</v>
      </c>
      <c r="W16" s="30">
        <f t="shared" si="9"/>
        <v>2.0328790734103208E-17</v>
      </c>
      <c r="X16" s="30">
        <f t="shared" si="10"/>
        <v>1.1384122811097797E-17</v>
      </c>
      <c r="Y16" s="30">
        <f t="shared" si="11"/>
        <v>-1.7618285302889447E-17</v>
      </c>
    </row>
    <row r="17" spans="1:25">
      <c r="A17" s="16" t="s">
        <v>13</v>
      </c>
      <c r="B17" s="15">
        <f t="shared" si="0"/>
        <v>3.39183745051306E-3</v>
      </c>
      <c r="C17" s="15">
        <f t="shared" si="1"/>
        <v>4.6823233941791793E-3</v>
      </c>
      <c r="D17" s="15">
        <f t="shared" si="2"/>
        <v>3.7671131091854557E-3</v>
      </c>
      <c r="E17" s="15">
        <f t="shared" si="3"/>
        <v>2.4459879759850503E-3</v>
      </c>
      <c r="F17" s="5"/>
      <c r="G17" s="15">
        <f>T.J2c!B17*T.J7b!C17</f>
        <v>1.4104150244121224E-3</v>
      </c>
      <c r="H17" s="15">
        <f>T.J2c!C17*T.J7b!D17</f>
        <v>1.8270731763717768E-3</v>
      </c>
      <c r="I17" s="15">
        <f>T.J2c!D17*T.J7b!E17</f>
        <v>1.1650968514253571E-3</v>
      </c>
      <c r="J17" s="15">
        <f>T.J2c!E17*T.J7b!F17</f>
        <v>1.1976275594171692E-3</v>
      </c>
      <c r="K17" s="5"/>
      <c r="L17" s="14">
        <f>T.J7!B17*(1-T.J2c!B17)</f>
        <v>0.41441582812258143</v>
      </c>
      <c r="M17" s="14">
        <f>T.J7!C17*(1-T.J2c!C17)</f>
        <v>0.3883794594700275</v>
      </c>
      <c r="N17" s="14">
        <f>T.J7!D17*(1-T.J2c!D17)</f>
        <v>0.3081159939086236</v>
      </c>
      <c r="O17" s="14">
        <f>T.J7!E17*(1-T.J2c!E17)</f>
        <v>0.48843174559187957</v>
      </c>
      <c r="P17" s="5"/>
      <c r="Q17" s="14">
        <f t="shared" si="4"/>
        <v>0.41582624314699357</v>
      </c>
      <c r="R17" s="14">
        <f t="shared" si="5"/>
        <v>0.39020653264639926</v>
      </c>
      <c r="S17" s="14">
        <f t="shared" si="6"/>
        <v>0.30928109076004895</v>
      </c>
      <c r="T17" s="14">
        <f t="shared" si="7"/>
        <v>0.48962937315129673</v>
      </c>
      <c r="V17" s="30">
        <f t="shared" si="8"/>
        <v>1.474514954580286E-17</v>
      </c>
      <c r="W17" s="30">
        <f t="shared" si="9"/>
        <v>-1.3877787807814457E-17</v>
      </c>
      <c r="X17" s="30">
        <f t="shared" si="10"/>
        <v>-5.8546917314217239E-18</v>
      </c>
      <c r="Y17" s="30">
        <f t="shared" si="11"/>
        <v>-1.1058862159352145E-17</v>
      </c>
    </row>
    <row r="18" spans="1:25">
      <c r="A18" s="16" t="s">
        <v>12</v>
      </c>
      <c r="B18" s="15">
        <f t="shared" si="0"/>
        <v>1.1796137569972824E-2</v>
      </c>
      <c r="C18" s="15">
        <f t="shared" si="1"/>
        <v>1.3660670471322986E-2</v>
      </c>
      <c r="D18" s="15">
        <f t="shared" si="2"/>
        <v>1.0655775848645219E-2</v>
      </c>
      <c r="E18" s="15">
        <f t="shared" si="3"/>
        <v>6.3749050430091823E-3</v>
      </c>
      <c r="F18" s="5"/>
      <c r="G18" s="15">
        <f>T.J2c!B18*T.J7b!C18</f>
        <v>5.0103151209384307E-3</v>
      </c>
      <c r="H18" s="15">
        <f>T.J2c!C18*T.J7b!D18</f>
        <v>5.4344318151559349E-3</v>
      </c>
      <c r="I18" s="15">
        <f>T.J2c!D18*T.J7b!E18</f>
        <v>3.8875415142263642E-3</v>
      </c>
      <c r="J18" s="15">
        <f>T.J2c!E18*T.J7b!F18</f>
        <v>3.3383558817941853E-3</v>
      </c>
      <c r="K18" s="5"/>
      <c r="L18" s="14">
        <f>T.J7!B18*(1-T.J2c!B18)</f>
        <v>0.41973168972751584</v>
      </c>
      <c r="M18" s="14">
        <f>T.J7!C18*(1-T.J2c!C18)</f>
        <v>0.3923814606451817</v>
      </c>
      <c r="N18" s="14">
        <f>T.J7!D18*(1-T.J2c!D18)</f>
        <v>0.3609419715540903</v>
      </c>
      <c r="O18" s="14">
        <f>T.J7!E18*(1-T.J2c!E18)</f>
        <v>0.5203331120493363</v>
      </c>
      <c r="P18" s="5"/>
      <c r="Q18" s="14">
        <f t="shared" si="4"/>
        <v>0.42474200484845426</v>
      </c>
      <c r="R18" s="14">
        <f t="shared" si="5"/>
        <v>0.39781589246033766</v>
      </c>
      <c r="S18" s="14">
        <f t="shared" si="6"/>
        <v>0.36482951306831668</v>
      </c>
      <c r="T18" s="14">
        <f t="shared" si="7"/>
        <v>0.52367146793113051</v>
      </c>
      <c r="V18" s="30">
        <f t="shared" si="8"/>
        <v>-1.7347234759768071E-17</v>
      </c>
      <c r="W18" s="30">
        <f t="shared" si="9"/>
        <v>2.5153490401663703E-17</v>
      </c>
      <c r="X18" s="30">
        <f t="shared" si="10"/>
        <v>1.3877787807814457E-17</v>
      </c>
      <c r="Y18" s="30">
        <f t="shared" si="11"/>
        <v>2.2985086056692694E-17</v>
      </c>
    </row>
    <row r="19" spans="1:25">
      <c r="A19" s="16" t="s">
        <v>11</v>
      </c>
      <c r="B19" s="15">
        <f t="shared" si="0"/>
        <v>2.3315401757931214E-2</v>
      </c>
      <c r="C19" s="15">
        <f t="shared" si="1"/>
        <v>3.0973436356614887E-2</v>
      </c>
      <c r="D19" s="15">
        <f t="shared" si="2"/>
        <v>2.3987152954621886E-2</v>
      </c>
      <c r="E19" s="15">
        <f t="shared" si="3"/>
        <v>1.2000880773432797E-2</v>
      </c>
      <c r="F19" s="5"/>
      <c r="G19" s="15">
        <f>T.J2c!B19*T.J7b!C19</f>
        <v>1.0653797978023372E-2</v>
      </c>
      <c r="H19" s="15">
        <f>T.J2c!C19*T.J7b!D19</f>
        <v>1.2395942279371405E-2</v>
      </c>
      <c r="I19" s="15">
        <f>T.J2c!D19*T.J7b!E19</f>
        <v>9.9859519076635518E-3</v>
      </c>
      <c r="J19" s="15">
        <f>T.J2c!E19*T.J7b!F19</f>
        <v>6.5662362572191848E-3</v>
      </c>
      <c r="K19" s="5"/>
      <c r="L19" s="14">
        <f>T.J7!B19*(1-T.J2c!B19)</f>
        <v>0.44628870246159541</v>
      </c>
      <c r="M19" s="14">
        <f>T.J7!C19*(1-T.J2c!C19)</f>
        <v>0.38781610189454047</v>
      </c>
      <c r="N19" s="14">
        <f>T.J7!D19*(1-T.J2c!D19)</f>
        <v>0.40631822252081695</v>
      </c>
      <c r="O19" s="14">
        <f>T.J7!E19*(1-T.J2c!E19)</f>
        <v>0.54057995919164559</v>
      </c>
      <c r="P19" s="5"/>
      <c r="Q19" s="14">
        <f t="shared" si="4"/>
        <v>0.45694250043961882</v>
      </c>
      <c r="R19" s="14">
        <f t="shared" si="5"/>
        <v>0.40021204417391187</v>
      </c>
      <c r="S19" s="14">
        <f t="shared" si="6"/>
        <v>0.4163041744284805</v>
      </c>
      <c r="T19" s="14">
        <f t="shared" si="7"/>
        <v>0.54714619544886478</v>
      </c>
      <c r="V19" s="30">
        <f t="shared" si="8"/>
        <v>3.2959746043559335E-17</v>
      </c>
      <c r="W19" s="30">
        <f t="shared" si="9"/>
        <v>0</v>
      </c>
      <c r="X19" s="30">
        <f t="shared" si="10"/>
        <v>0</v>
      </c>
      <c r="Y19" s="30">
        <f t="shared" si="11"/>
        <v>8.6736173798840355E-18</v>
      </c>
    </row>
    <row r="20" spans="1:25">
      <c r="A20" s="5" t="s">
        <v>10</v>
      </c>
      <c r="B20" s="15">
        <f t="shared" si="0"/>
        <v>4.5887293836684093E-2</v>
      </c>
      <c r="C20" s="15">
        <f t="shared" si="1"/>
        <v>5.9870961687647682E-2</v>
      </c>
      <c r="D20" s="15">
        <f t="shared" si="2"/>
        <v>5.3927765404080369E-2</v>
      </c>
      <c r="E20" s="15">
        <f t="shared" si="3"/>
        <v>2.3699818701380288E-2</v>
      </c>
      <c r="F20" s="5"/>
      <c r="G20" s="15">
        <f>T.J2c!B20*T.J7b!C20</f>
        <v>2.1022622690520822E-2</v>
      </c>
      <c r="H20" s="15">
        <f>T.J2c!C20*T.J7b!D20</f>
        <v>2.3457243994285011E-2</v>
      </c>
      <c r="I20" s="15">
        <f>T.J2c!D20*T.J7b!E20</f>
        <v>2.5598842485876537E-2</v>
      </c>
      <c r="J20" s="15">
        <f>T.J2c!E20*T.J7b!F20</f>
        <v>1.2276735961713641E-2</v>
      </c>
      <c r="K20" s="5"/>
      <c r="L20" s="14">
        <f>T.J7!B20*(1-T.J2c!B20)</f>
        <v>0.43711340872030341</v>
      </c>
      <c r="M20" s="14">
        <f>T.J7!C20*(1-T.J2c!C20)</f>
        <v>0.36833943561583404</v>
      </c>
      <c r="N20" s="14">
        <f>T.J7!D20*(1-T.J2c!D20)</f>
        <v>0.44908877518314033</v>
      </c>
      <c r="O20" s="14">
        <f>T.J7!E20*(1-T.J2c!E20)</f>
        <v>0.5057329634541996</v>
      </c>
      <c r="P20" s="5"/>
      <c r="Q20" s="14">
        <f t="shared" si="4"/>
        <v>0.45813603141082426</v>
      </c>
      <c r="R20" s="14">
        <f t="shared" si="5"/>
        <v>0.39179667961011905</v>
      </c>
      <c r="S20" s="14">
        <f t="shared" si="6"/>
        <v>0.4746876176690169</v>
      </c>
      <c r="T20" s="14">
        <f t="shared" si="7"/>
        <v>0.51800969941591324</v>
      </c>
      <c r="V20" s="30">
        <f t="shared" si="8"/>
        <v>3.1225022567582528E-17</v>
      </c>
      <c r="W20" s="30">
        <f t="shared" si="9"/>
        <v>0</v>
      </c>
      <c r="X20" s="30">
        <f t="shared" si="10"/>
        <v>3.4694469519536142E-17</v>
      </c>
      <c r="Y20" s="30">
        <f t="shared" si="11"/>
        <v>0</v>
      </c>
    </row>
    <row r="21" spans="1:25">
      <c r="A21" s="5" t="s">
        <v>9</v>
      </c>
      <c r="B21" s="15">
        <f t="shared" si="0"/>
        <v>0.12055439599768887</v>
      </c>
      <c r="C21" s="15">
        <f t="shared" si="1"/>
        <v>0.15834167151534848</v>
      </c>
      <c r="D21" s="15">
        <f t="shared" si="2"/>
        <v>0.146884871099804</v>
      </c>
      <c r="E21" s="15">
        <f t="shared" si="3"/>
        <v>5.4511163949608248E-2</v>
      </c>
      <c r="F21" s="5"/>
      <c r="G21" s="15">
        <f>T.J2c!B21*T.J7b!C21</f>
        <v>5.5782281168162265E-2</v>
      </c>
      <c r="H21" s="15">
        <f>T.J2c!C21*T.J7b!D21</f>
        <v>5.9972391857491682E-2</v>
      </c>
      <c r="I21" s="15">
        <f>T.J2c!D21*T.J7b!E21</f>
        <v>9.3543486261288153E-2</v>
      </c>
      <c r="J21" s="15">
        <f>T.J2c!E21*T.J7b!F21</f>
        <v>2.6829544861977868E-2</v>
      </c>
      <c r="K21" s="5"/>
      <c r="L21" s="14">
        <f>T.J7!B21*(1-T.J2c!B21)</f>
        <v>0.4069323358021858</v>
      </c>
      <c r="M21" s="14">
        <f>T.J7!C21*(1-T.J2c!C21)</f>
        <v>0.31878066337773991</v>
      </c>
      <c r="N21" s="14">
        <f>T.J7!D21*(1-T.J2c!D21)</f>
        <v>0.54330553406925408</v>
      </c>
      <c r="O21" s="14">
        <f>T.J7!E21*(1-T.J2c!E21)</f>
        <v>0.46535486137781373</v>
      </c>
      <c r="P21" s="5"/>
      <c r="Q21" s="14">
        <f t="shared" si="4"/>
        <v>0.4627146169703481</v>
      </c>
      <c r="R21" s="14">
        <f t="shared" si="5"/>
        <v>0.37875305523523162</v>
      </c>
      <c r="S21" s="14">
        <f t="shared" si="6"/>
        <v>0.63684902033054225</v>
      </c>
      <c r="T21" s="14">
        <f t="shared" si="7"/>
        <v>0.49218440623979159</v>
      </c>
      <c r="V21" s="30">
        <f t="shared" si="8"/>
        <v>0</v>
      </c>
      <c r="W21" s="30">
        <f t="shared" si="9"/>
        <v>0</v>
      </c>
      <c r="X21" s="30">
        <f t="shared" si="10"/>
        <v>0</v>
      </c>
      <c r="Y21" s="30">
        <f t="shared" si="11"/>
        <v>0</v>
      </c>
    </row>
    <row r="22" spans="1:25">
      <c r="A22" s="5"/>
      <c r="B22" s="11"/>
      <c r="C22" s="11"/>
      <c r="D22" s="11"/>
      <c r="E22" s="11"/>
      <c r="F22" s="5"/>
      <c r="G22" s="11"/>
      <c r="H22" s="11"/>
      <c r="I22" s="11"/>
      <c r="J22" s="11"/>
      <c r="K22" s="5"/>
      <c r="L22" s="12"/>
      <c r="M22" s="11"/>
      <c r="N22" s="11"/>
      <c r="O22" s="11"/>
      <c r="P22" s="5"/>
      <c r="Q22" s="12"/>
      <c r="R22" s="11"/>
      <c r="S22" s="11"/>
      <c r="T22" s="11"/>
    </row>
    <row r="23" spans="1:25">
      <c r="A23" s="5" t="s">
        <v>8</v>
      </c>
      <c r="B23" s="35">
        <f>SUMPRODUCT(B6:B21,Q6:Q21,T.J2c!G6:G21)/SUMPRODUCT(Q6:Q21,T.J2c!G6:G21)</f>
        <v>2.3778563842670182E-3</v>
      </c>
      <c r="C23" s="35">
        <f>SUMPRODUCT(C6:C21,R6:R21,T.J2c!H6:H21)/SUMPRODUCT(R6:R21,T.J2c!H6:H21)</f>
        <v>2.9801356738782892E-3</v>
      </c>
      <c r="D23" s="35">
        <f>SUMPRODUCT(D6:D21,S6:S21,T.J2c!I6:I21)/SUMPRODUCT(S6:S21,T.J2c!I6:I21)</f>
        <v>2.0320529120299033E-3</v>
      </c>
      <c r="E23" s="35">
        <f>SUMPRODUCT(E6:E21,T6:T21,T.J2c!J6:J21)/SUMPRODUCT(T6:T21,T.J2c!J6:J21)</f>
        <v>1.3006710672115887E-3</v>
      </c>
      <c r="F23" s="33"/>
      <c r="G23" s="34">
        <f>SUMPRODUCT(T.J3c!G6:G21,T.J2c!G6:G21)</f>
        <v>7.5512328238940148E-4</v>
      </c>
      <c r="H23" s="34">
        <f>SUMPRODUCT(T.J3c!H6:H21,T.J2c!H6:H21)</f>
        <v>1.0075437134161561E-3</v>
      </c>
      <c r="I23" s="34">
        <f>SUMPRODUCT(T.J3c!I6:I21,T.J2c!I6:I21)</f>
        <v>4.986922385508991E-4</v>
      </c>
      <c r="J23" s="34">
        <f>SUMPRODUCT(T.J3c!J6:J21,T.J2c!J6:J21)</f>
        <v>4.842093531705935E-4</v>
      </c>
      <c r="K23" s="33"/>
      <c r="L23" s="34">
        <f>SUMPRODUCT(T.J3c!L6:L21,T.J2c!G6:G21)</f>
        <v>0.31680959062785413</v>
      </c>
      <c r="M23" s="34">
        <f>SUMPRODUCT(T.J3c!M6:M21,T.J2c!H6:H21)</f>
        <v>0.33707898108730172</v>
      </c>
      <c r="N23" s="34">
        <f>SUMPRODUCT(T.J3c!N6:N21,T.J2c!I6:I21)</f>
        <v>0.24491432609310984</v>
      </c>
      <c r="O23" s="34">
        <f>SUMPRODUCT(T.J3c!O6:O21,T.J2c!J6:J21)</f>
        <v>0.37179235262852522</v>
      </c>
      <c r="P23" s="33"/>
      <c r="Q23" s="34">
        <f>SUMPRODUCT(T.J3c!Q6:Q21,T.J2c!G6:G21)</f>
        <v>0.31756471391024349</v>
      </c>
      <c r="R23" s="34">
        <f>SUMPRODUCT(T.J3c!R6:R21,T.J2c!H6:H21)</f>
        <v>0.33808652480071782</v>
      </c>
      <c r="S23" s="34">
        <f>SUMPRODUCT(T.J3c!S6:S21,T.J2c!I6:I21)</f>
        <v>0.24541301833166074</v>
      </c>
      <c r="T23" s="34">
        <f>SUMPRODUCT(T.J3c!T6:T21,T.J2c!J6:J21)</f>
        <v>0.37227656198169584</v>
      </c>
      <c r="V23" s="30">
        <f t="shared" ref="V23:Y29" si="12">Q23-L23-G23</f>
        <v>-4.3151246464923076E-17</v>
      </c>
      <c r="W23" s="30">
        <f t="shared" si="12"/>
        <v>-5.2475385148298415E-17</v>
      </c>
      <c r="X23" s="30">
        <f t="shared" si="12"/>
        <v>-2.8189256484623115E-18</v>
      </c>
      <c r="Y23" s="30">
        <f t="shared" si="12"/>
        <v>2.3581397251559721E-17</v>
      </c>
    </row>
    <row r="24" spans="1:25">
      <c r="A24" s="5" t="s">
        <v>7</v>
      </c>
      <c r="B24" s="34">
        <f>SUMPRODUCT(B6:B10,Q6:Q10,T.J2c!G6:G10)/SUMPRODUCT(Q6:Q10,T.J2c!G6:G10)</f>
        <v>1.5880249376969694E-5</v>
      </c>
      <c r="C24" s="34">
        <f>SUMPRODUCT(C6:C10,R6:R10,T.J2c!H6:H10)/SUMPRODUCT(R6:R10,T.J2c!H6:H10)</f>
        <v>1.9286940456698616E-5</v>
      </c>
      <c r="D24" s="34">
        <f>SUMPRODUCT(D6:D10,S6:S10,T.J2c!I6:I10)/SUMPRODUCT(S6:S10,T.J2c!I6:I10)</f>
        <v>1.1705413394925426E-5</v>
      </c>
      <c r="E24" s="34">
        <f>SUMPRODUCT(E6:E10,T6:T10,T.J2c!J6:J10)/SUMPRODUCT(T6:T10,T.J2c!J6:J10)</f>
        <v>1.2034996238629174E-5</v>
      </c>
      <c r="F24" s="33"/>
      <c r="G24" s="4">
        <f>SUMPRODUCT(T.J3c!G6:G10,T.J2c!G6:G10)/SUM(T.J2c!G6:G10)</f>
        <v>4.6931747123772651E-6</v>
      </c>
      <c r="H24" s="4">
        <f>SUMPRODUCT(T.J3c!H6:H10,T.J2c!H6:H10)/SUM(T.J2c!H6:H10)</f>
        <v>6.2440623233789709E-6</v>
      </c>
      <c r="I24" s="4">
        <f>SUMPRODUCT(T.J3c!I6:I10,T.J2c!I6:I10)/SUM(T.J2c!I6:I10)</f>
        <v>2.6815117218890142E-6</v>
      </c>
      <c r="J24" s="4">
        <f>SUMPRODUCT(T.J3c!J6:J10,T.J2c!J6:J10)/SUM(T.J2c!J6:J10)</f>
        <v>4.0254587195019904E-6</v>
      </c>
      <c r="K24" s="33"/>
      <c r="L24" s="4">
        <f>SUMPRODUCT(T.J3c!L6:L10,T.J2c!G6:G10)/SUM(T.J2c!G6:G10)</f>
        <v>0.29553063507923399</v>
      </c>
      <c r="M24" s="4">
        <f>SUMPRODUCT(T.J3c!M6:M10,T.J2c!H6:H10)/SUM(T.J2c!H6:H10)</f>
        <v>0.32373936698457145</v>
      </c>
      <c r="N24" s="4">
        <f>SUMPRODUCT(T.J3c!N6:N10,T.J2c!I6:I10)/SUM(T.J2c!I6:I10)</f>
        <v>0.22908036164261156</v>
      </c>
      <c r="O24" s="4">
        <f>SUMPRODUCT(T.J3c!O6:O10,T.J2c!J6:J10)/SUM(T.J2c!J6:J10)</f>
        <v>0.33447540766161049</v>
      </c>
      <c r="P24" s="33"/>
      <c r="Q24" s="4">
        <f>SUMPRODUCT(T.J3c!Q6:Q10,T.J2c!G6:G10)/SUM(T.J2c!G6:G10)</f>
        <v>0.29553532825394635</v>
      </c>
      <c r="R24" s="4">
        <f>SUMPRODUCT(T.J3c!R6:R10,T.J2c!H6:H10)/SUM(T.J2c!H6:H10)</f>
        <v>0.32374561104689481</v>
      </c>
      <c r="S24" s="4">
        <f>SUMPRODUCT(T.J3c!S6:S10,T.J2c!I6:I10)/SUM(T.J2c!I6:I10)</f>
        <v>0.22908304315433345</v>
      </c>
      <c r="T24" s="4">
        <f>SUMPRODUCT(T.J3c!T6:T10,T.J2c!J6:J10)/SUM(T.J2c!J6:J10)</f>
        <v>0.33447943312032996</v>
      </c>
      <c r="V24" s="30">
        <f t="shared" si="12"/>
        <v>-2.151294279436472E-17</v>
      </c>
      <c r="W24" s="30">
        <f t="shared" si="12"/>
        <v>-2.1690819713288123E-17</v>
      </c>
      <c r="X24" s="30">
        <f t="shared" si="12"/>
        <v>2.4466546681440465E-18</v>
      </c>
      <c r="Y24" s="30">
        <f t="shared" si="12"/>
        <v>-3.2080525844309371E-17</v>
      </c>
    </row>
    <row r="25" spans="1:25">
      <c r="A25" s="5" t="s">
        <v>6</v>
      </c>
      <c r="B25" s="34">
        <f>SUMPRODUCT(B11:B14,Q11:Q14,T.J2c!G11:G14)/SUMPRODUCT(Q11:Q14,T.J2c!G11:G14)</f>
        <v>4.9438308272037878E-5</v>
      </c>
      <c r="C25" s="34">
        <f>SUMPRODUCT(C11:C14,R11:R14,T.J2c!H11:H14)/SUMPRODUCT(R11:R14,T.J2c!H11:H14)</f>
        <v>6.8288358444386308E-5</v>
      </c>
      <c r="D25" s="34">
        <f>SUMPRODUCT(D11:D14,S11:S14,T.J2c!I11:I14)/SUMPRODUCT(S11:S14,T.J2c!I11:I14)</f>
        <v>3.6918788985900309E-5</v>
      </c>
      <c r="E25" s="34">
        <f>SUMPRODUCT(E11:E14,T11:T14,T.J2c!J11:J14)/SUMPRODUCT(T11:T14,T.J2c!J11:J14)</f>
        <v>3.3676403305213594E-5</v>
      </c>
      <c r="F25" s="33"/>
      <c r="G25" s="4">
        <f>SUMPRODUCT(T.J3c!G11:G14,T.J2c!G11:G14)/SUM(T.J2c!G11:G14)</f>
        <v>1.5373760517304396E-5</v>
      </c>
      <c r="H25" s="4">
        <f>SUMPRODUCT(T.J3c!H11:H14,T.J2c!H11:H14)/SUM(T.J2c!H11:H14)</f>
        <v>2.2616355689311546E-5</v>
      </c>
      <c r="I25" s="4">
        <f>SUMPRODUCT(T.J3c!I11:I14,T.J2c!I11:I14)/SUM(T.J2c!I11:I14)</f>
        <v>8.8401774393295124E-6</v>
      </c>
      <c r="J25" s="4">
        <f>SUMPRODUCT(T.J3c!J11:J14,T.J2c!J11:J14)/SUM(T.J2c!J11:J14)</f>
        <v>1.2587197688631563E-5</v>
      </c>
      <c r="K25" s="33"/>
      <c r="L25" s="4">
        <f>SUMPRODUCT(T.J3c!L11:L14,T.J2c!G11:G14)/SUM(T.J2c!G11:G14)</f>
        <v>0.31095320616558308</v>
      </c>
      <c r="M25" s="4">
        <f>SUMPRODUCT(T.J3c!M11:M14,T.J2c!H11:H14)/SUM(T.J2c!H11:H14)</f>
        <v>0.33116642090503484</v>
      </c>
      <c r="N25" s="4">
        <f>SUMPRODUCT(T.J3c!N11:N14,T.J2c!I11:I14)/SUM(T.J2c!I11:I14)</f>
        <v>0.2394404397733649</v>
      </c>
      <c r="O25" s="4">
        <f>SUMPRODUCT(T.J3c!O11:O14,T.J2c!J11:J14)/SUM(T.J2c!J11:J14)</f>
        <v>0.37375647520936728</v>
      </c>
      <c r="P25" s="33"/>
      <c r="Q25" s="4">
        <f>SUMPRODUCT(T.J3c!Q11:Q14,T.J2c!G11:G14)/SUM(T.J2c!G11:G14)</f>
        <v>0.31096857992610033</v>
      </c>
      <c r="R25" s="4">
        <f>SUMPRODUCT(T.J3c!R11:R14,T.J2c!H11:H14)/SUM(T.J2c!H11:H14)</f>
        <v>0.33118903726072424</v>
      </c>
      <c r="S25" s="4">
        <f>SUMPRODUCT(T.J3c!S11:S14,T.J2c!I11:I14)/SUM(T.J2c!I11:I14)</f>
        <v>0.23944927995080428</v>
      </c>
      <c r="T25" s="4">
        <f>SUMPRODUCT(T.J3c!T11:T14,T.J2c!J11:J14)/SUM(T.J2c!J11:J14)</f>
        <v>0.37376906240705593</v>
      </c>
      <c r="V25" s="30">
        <f t="shared" si="12"/>
        <v>-5.8912835547431097E-17</v>
      </c>
      <c r="W25" s="30">
        <f t="shared" si="12"/>
        <v>8.613647447218431E-17</v>
      </c>
      <c r="X25" s="30">
        <f t="shared" si="12"/>
        <v>4.9192285444740746E-17</v>
      </c>
      <c r="Y25" s="30">
        <f t="shared" si="12"/>
        <v>2.00120004118301E-17</v>
      </c>
    </row>
    <row r="26" spans="1:25">
      <c r="A26" s="5" t="s">
        <v>5</v>
      </c>
      <c r="B26" s="34">
        <f>SUMPRODUCT(B15:B21,Q15:Q21,T.J2c!G15:G21)/SUMPRODUCT(Q15:Q21,T.J2c!G15:G21)</f>
        <v>9.323540659947005E-3</v>
      </c>
      <c r="C26" s="34">
        <f>SUMPRODUCT(C15:C21,R15:R21,T.J2c!H15:H21)/SUMPRODUCT(R15:R21,T.J2c!H15:H21)</f>
        <v>1.0840673570956113E-2</v>
      </c>
      <c r="D26" s="34">
        <f>SUMPRODUCT(D15:D21,S15:S21,T.J2c!I15:I21)/SUMPRODUCT(S15:S21,T.J2c!I15:I21)</f>
        <v>8.5378198586921038E-3</v>
      </c>
      <c r="E26" s="34">
        <f>SUMPRODUCT(E15:E21,T15:T21,T.J2c!J15:J21)/SUMPRODUCT(T15:T21,T.J2c!J15:J21)</f>
        <v>5.5155885856984256E-3</v>
      </c>
      <c r="F26" s="33"/>
      <c r="G26" s="4">
        <f>SUMPRODUCT(T.J3c!G15:G21,T.J2c!G15:G21)/SUM(T.J2c!G15:G21)</f>
        <v>3.3950946074362727E-3</v>
      </c>
      <c r="H26" s="4">
        <f>SUMPRODUCT(T.J3c!H15:H21,T.J2c!H15:H21)/SUM(T.J2c!H15:H21)</f>
        <v>3.9903058944765974E-3</v>
      </c>
      <c r="I26" s="4">
        <f>SUMPRODUCT(T.J3c!I15:I21,T.J2c!I15:I21)/SUM(T.J2c!I15:I21)</f>
        <v>2.4465304596088164E-3</v>
      </c>
      <c r="J26" s="4">
        <f>SUMPRODUCT(T.J3c!J15:J21,T.J2c!J15:J21)/SUM(T.J2c!J15:J21)</f>
        <v>2.4002412476014563E-3</v>
      </c>
      <c r="K26" s="33"/>
      <c r="L26" s="4">
        <f>SUMPRODUCT(T.J3c!L15:L21,T.J2c!G15:G21)/SUM(T.J2c!G15:G21)</f>
        <v>0.36074710536400356</v>
      </c>
      <c r="M26" s="4">
        <f>SUMPRODUCT(T.J3c!M15:M21,T.J2c!H15:H21)/SUM(T.J2c!H15:H21)</f>
        <v>0.36409622197287478</v>
      </c>
      <c r="N26" s="4">
        <f>SUMPRODUCT(T.J3c!N15:N21,T.J2c!I15:I21)/SUM(T.J2c!I15:I21)</f>
        <v>0.28410559878426078</v>
      </c>
      <c r="O26" s="4">
        <f>SUMPRODUCT(T.J3c!O15:O21,T.J2c!J15:J21)/SUM(T.J2c!J15:J21)</f>
        <v>0.43277384947865971</v>
      </c>
      <c r="P26" s="33"/>
      <c r="Q26" s="4">
        <f>SUMPRODUCT(T.J3c!Q15:Q21,T.J2c!G15:G21)/SUM(T.J2c!G15:G21)</f>
        <v>0.36414219997143987</v>
      </c>
      <c r="R26" s="4">
        <f>SUMPRODUCT(T.J3c!R15:R21,T.J2c!H15:H21)/SUM(T.J2c!H15:H21)</f>
        <v>0.36808652786735147</v>
      </c>
      <c r="S26" s="4">
        <f>SUMPRODUCT(T.J3c!S15:S21,T.J2c!I15:I21)/SUM(T.J2c!I15:I21)</f>
        <v>0.28655212924386964</v>
      </c>
      <c r="T26" s="4">
        <f>SUMPRODUCT(T.J3c!T15:T21,T.J2c!J15:J21)/SUM(T.J2c!J15:J21)</f>
        <v>0.43517409072626101</v>
      </c>
      <c r="V26" s="30">
        <f t="shared" si="12"/>
        <v>3.8163916471489756E-17</v>
      </c>
      <c r="W26" s="30">
        <f t="shared" si="12"/>
        <v>8.9338259012805565E-17</v>
      </c>
      <c r="X26" s="30">
        <f t="shared" si="12"/>
        <v>3.6862873864507151E-17</v>
      </c>
      <c r="Y26" s="30">
        <f t="shared" si="12"/>
        <v>-1.5829351718288365E-16</v>
      </c>
    </row>
    <row r="27" spans="1:25">
      <c r="A27" s="5" t="s">
        <v>4</v>
      </c>
      <c r="B27" s="34">
        <f>SUMPRODUCT(B17:B21,Q17:Q21,T.J2c!G17:G21)/SUMPRODUCT(Q17:Q21,T.J2c!G17:G21)</f>
        <v>2.9033845429731236E-2</v>
      </c>
      <c r="C27" s="34">
        <f>SUMPRODUCT(C17:C21,R17:R21,T.J2c!H17:H21)/SUMPRODUCT(R17:R21,T.J2c!H17:H21)</f>
        <v>3.6567250461615027E-2</v>
      </c>
      <c r="D27" s="34">
        <f>SUMPRODUCT(D17:D21,S17:S21,T.J2c!I17:I21)/SUMPRODUCT(S17:S21,T.J2c!I17:I21)</f>
        <v>3.058369124217248E-2</v>
      </c>
      <c r="E27" s="34">
        <f>SUMPRODUCT(E17:E21,T17:T21,T.J2c!J17:J21)/SUMPRODUCT(T17:T21,T.J2c!J17:J21)</f>
        <v>1.5946189818832845E-2</v>
      </c>
      <c r="F27" s="33"/>
      <c r="G27" s="4">
        <f>SUMPRODUCT(T.J3c!G17:G21,T.J2c!G17:G21)/SUM(T.J2c!G17:G21)</f>
        <v>1.257969497644593E-2</v>
      </c>
      <c r="H27" s="4">
        <f>SUMPRODUCT(T.J3c!H17:H21,T.J2c!H17:H21)/SUM(T.J2c!H17:H21)</f>
        <v>1.4355669017799898E-2</v>
      </c>
      <c r="I27" s="4">
        <f>SUMPRODUCT(T.J3c!I17:I21,T.J2c!I17:I21)/SUM(T.J2c!I17:I21)</f>
        <v>1.1560226248574716E-2</v>
      </c>
      <c r="J27" s="4">
        <f>SUMPRODUCT(T.J3c!J17:J21,T.J2c!J17:J21)/SUM(T.J2c!J17:J21)</f>
        <v>8.1447464107956332E-3</v>
      </c>
      <c r="K27" s="33"/>
      <c r="L27" s="4">
        <f>SUMPRODUCT(T.J3c!L17:L21,T.J2c!G17:G21)/SUM(T.J2c!G17:G21)</f>
        <v>0.42069721995691239</v>
      </c>
      <c r="M27" s="4">
        <f>SUMPRODUCT(T.J3c!M17:M21,T.J2c!H17:H21)/SUM(T.J2c!H17:H21)</f>
        <v>0.37822700637009055</v>
      </c>
      <c r="N27" s="4">
        <f>SUMPRODUCT(T.J3c!N17:N21,T.J2c!I17:I21)/SUM(T.J2c!I17:I21)</f>
        <v>0.36642639927143711</v>
      </c>
      <c r="O27" s="4">
        <f>SUMPRODUCT(T.J3c!O17:O21,T.J2c!J17:J21)/SUM(T.J2c!J17:J21)</f>
        <v>0.50261967464083934</v>
      </c>
      <c r="P27" s="33"/>
      <c r="Q27" s="4">
        <f>SUMPRODUCT(T.J3c!Q17:Q21,T.J2c!G17:G21)/SUM(T.J2c!G17:G21)</f>
        <v>0.43327691493335829</v>
      </c>
      <c r="R27" s="4">
        <f>SUMPRODUCT(T.J3c!R17:R21,T.J2c!H17:H21)/SUM(T.J2c!H17:H21)</f>
        <v>0.39258267538789043</v>
      </c>
      <c r="S27" s="4">
        <f>SUMPRODUCT(T.J3c!S17:S21,T.J2c!I17:I21)/SUM(T.J2c!I17:I21)</f>
        <v>0.37798662552001189</v>
      </c>
      <c r="T27" s="4">
        <f>SUMPRODUCT(T.J3c!T17:T21,T.J2c!J17:J21)/SUM(T.J2c!J17:J21)</f>
        <v>0.510764421051635</v>
      </c>
      <c r="V27" s="30">
        <f t="shared" si="12"/>
        <v>-3.1225022567582528E-17</v>
      </c>
      <c r="W27" s="30">
        <f t="shared" si="12"/>
        <v>0</v>
      </c>
      <c r="X27" s="30">
        <f t="shared" si="12"/>
        <v>6.2450045135165055E-17</v>
      </c>
      <c r="Y27" s="30">
        <f t="shared" si="12"/>
        <v>2.2551405187698492E-17</v>
      </c>
    </row>
    <row r="28" spans="1:25">
      <c r="A28" s="5" t="s">
        <v>3</v>
      </c>
      <c r="B28" s="34">
        <f>SUMPRODUCT(B19:B21,Q19:Q21,T.J2c!G19:G21)/SUMPRODUCT(Q19:Q21,T.J2c!G19:G21)</f>
        <v>6.8877707582763209E-2</v>
      </c>
      <c r="C28" s="34">
        <f>SUMPRODUCT(C19:C21,R19:R21,T.J2c!H19:H21)/SUMPRODUCT(R19:R21,T.J2c!H19:H21)</f>
        <v>8.9715426824225925E-2</v>
      </c>
      <c r="D28" s="34">
        <f>SUMPRODUCT(D19:D21,S19:S21,T.J2c!I19:I21)/SUMPRODUCT(S19:S21,T.J2c!I19:I21)</f>
        <v>7.9417594747079989E-2</v>
      </c>
      <c r="E28" s="34">
        <f>SUMPRODUCT(E19:E21,T19:T21,T.J2c!J19:J21)/SUMPRODUCT(T19:T21,T.J2c!J19:J21)</f>
        <v>3.3601563980610441E-2</v>
      </c>
      <c r="F28" s="33"/>
      <c r="G28" s="4">
        <f>SUMPRODUCT(T.J3c!G19:G21,T.J2c!G19:G21)/SUM(T.J2c!G19:G21)</f>
        <v>3.1654857510249157E-2</v>
      </c>
      <c r="H28" s="4">
        <f>SUMPRODUCT(T.J3c!H19:H21,T.J2c!H19:H21)/SUM(T.J2c!H19:H21)</f>
        <v>3.4883109879675862E-2</v>
      </c>
      <c r="I28" s="4">
        <f>SUMPRODUCT(T.J3c!I19:I21,T.J2c!I19:I21)/SUM(T.J2c!I19:I21)</f>
        <v>3.9827940034439242E-2</v>
      </c>
      <c r="J28" s="4">
        <f>SUMPRODUCT(T.J3c!J19:J21,T.J2c!J19:J21)/SUM(T.J2c!J19:J21)</f>
        <v>1.7255223985198735E-2</v>
      </c>
      <c r="K28" s="33"/>
      <c r="L28" s="4">
        <f>SUMPRODUCT(T.J3c!L19:L21,T.J2c!G19:G21)/SUM(T.J2c!G19:G21)</f>
        <v>0.42792573280212143</v>
      </c>
      <c r="M28" s="4">
        <f>SUMPRODUCT(T.J3c!M19:M21,T.J2c!H19:H21)/SUM(T.J2c!H19:H21)</f>
        <v>0.35393641775875645</v>
      </c>
      <c r="N28" s="4">
        <f>SUMPRODUCT(T.J3c!N19:N21,T.J2c!I19:I21)/SUM(T.J2c!I19:I21)</f>
        <v>0.46167226481662271</v>
      </c>
      <c r="O28" s="4">
        <f>SUMPRODUCT(T.J3c!O19:O21,T.J2c!J19:J21)/SUM(T.J2c!J19:J21)</f>
        <v>0.49626920586442808</v>
      </c>
      <c r="P28" s="33"/>
      <c r="Q28" s="4">
        <f>SUMPRODUCT(T.J3c!Q19:Q21,T.J2c!G19:G21)/SUM(T.J2c!G19:G21)</f>
        <v>0.45958059031237053</v>
      </c>
      <c r="R28" s="4">
        <f>SUMPRODUCT(T.J3c!R19:R21,T.J2c!H19:H21)/SUM(T.J2c!H19:H21)</f>
        <v>0.38881952763843225</v>
      </c>
      <c r="S28" s="4">
        <f>SUMPRODUCT(T.J3c!S19:S21,T.J2c!I19:I21)/SUM(T.J2c!I19:I21)</f>
        <v>0.50150020485106206</v>
      </c>
      <c r="T28" s="4">
        <f>SUMPRODUCT(T.J3c!T19:T21,T.J2c!J19:J21)/SUM(T.J2c!J19:J21)</f>
        <v>0.51352442984962687</v>
      </c>
      <c r="V28" s="30">
        <f t="shared" si="12"/>
        <v>-5.5511151231257827E-17</v>
      </c>
      <c r="W28" s="30">
        <f t="shared" si="12"/>
        <v>-6.2450045135165055E-17</v>
      </c>
      <c r="X28" s="30">
        <f t="shared" si="12"/>
        <v>1.0408340855860843E-16</v>
      </c>
      <c r="Y28" s="30">
        <f t="shared" si="12"/>
        <v>6.2450045135165055E-17</v>
      </c>
    </row>
    <row r="29" spans="1:25" ht="16" thickBot="1">
      <c r="A29" s="7" t="s">
        <v>2</v>
      </c>
      <c r="B29" s="32">
        <f>B21</f>
        <v>0.12055439599768887</v>
      </c>
      <c r="C29" s="32">
        <f>C21</f>
        <v>0.15834167151534848</v>
      </c>
      <c r="D29" s="32">
        <f>D21</f>
        <v>0.146884871099804</v>
      </c>
      <c r="E29" s="32">
        <f>E21</f>
        <v>5.4511163949608248E-2</v>
      </c>
      <c r="F29" s="31"/>
      <c r="G29" s="6">
        <f>G21</f>
        <v>5.5782281168162265E-2</v>
      </c>
      <c r="H29" s="6">
        <f>H21</f>
        <v>5.9972391857491682E-2</v>
      </c>
      <c r="I29" s="6">
        <f>I21</f>
        <v>9.3543486261288153E-2</v>
      </c>
      <c r="J29" s="6">
        <f>J21</f>
        <v>2.6829544861977868E-2</v>
      </c>
      <c r="K29" s="31"/>
      <c r="L29" s="6">
        <f>L21</f>
        <v>0.4069323358021858</v>
      </c>
      <c r="M29" s="6">
        <f>M21</f>
        <v>0.31878066337773991</v>
      </c>
      <c r="N29" s="6">
        <f>N21</f>
        <v>0.54330553406925408</v>
      </c>
      <c r="O29" s="6">
        <f>O21</f>
        <v>0.46535486137781373</v>
      </c>
      <c r="P29" s="31"/>
      <c r="Q29" s="6">
        <f>Q21</f>
        <v>0.4627146169703481</v>
      </c>
      <c r="R29" s="6">
        <f>R21</f>
        <v>0.37875305523523162</v>
      </c>
      <c r="S29" s="6">
        <f>S21</f>
        <v>0.63684902033054225</v>
      </c>
      <c r="T29" s="6">
        <f>T21</f>
        <v>0.49218440623979159</v>
      </c>
      <c r="V29" s="30">
        <f t="shared" si="12"/>
        <v>0</v>
      </c>
      <c r="W29" s="30">
        <f t="shared" si="12"/>
        <v>0</v>
      </c>
      <c r="X29" s="30">
        <f t="shared" si="12"/>
        <v>0</v>
      </c>
      <c r="Y29" s="30">
        <f t="shared" si="12"/>
        <v>0</v>
      </c>
    </row>
    <row r="30" spans="1:25" ht="16" thickTop="1">
      <c r="A30" s="5"/>
      <c r="B30" s="4"/>
      <c r="C30" s="4"/>
      <c r="D30" s="4"/>
      <c r="E30" s="4"/>
    </row>
    <row r="31" spans="1:25">
      <c r="A31" s="5"/>
      <c r="B31" s="4"/>
      <c r="C31" s="4"/>
      <c r="D31" s="4"/>
      <c r="E31" s="4"/>
    </row>
    <row r="32" spans="1:25">
      <c r="C32"/>
    </row>
    <row r="33" spans="1:5">
      <c r="A33" s="3"/>
      <c r="B33" s="2"/>
      <c r="C33" s="2"/>
      <c r="D33" s="2"/>
      <c r="E33" s="2"/>
    </row>
    <row r="34" spans="1:5">
      <c r="C34"/>
    </row>
    <row r="35" spans="1:5">
      <c r="C35"/>
    </row>
    <row r="36" spans="1:5">
      <c r="C36"/>
    </row>
    <row r="37" spans="1:5">
      <c r="C37"/>
    </row>
    <row r="38" spans="1:5">
      <c r="C38"/>
    </row>
    <row r="39" spans="1:5">
      <c r="C39"/>
    </row>
  </sheetData>
  <mergeCells count="5">
    <mergeCell ref="A2:T2"/>
    <mergeCell ref="B4:E4"/>
    <mergeCell ref="G4:J4"/>
    <mergeCell ref="L4:O4"/>
    <mergeCell ref="Q4:T4"/>
  </mergeCells>
  <phoneticPr fontId="65" type="noConversion"/>
  <pageMargins left="0.75" right="0.75" top="1" bottom="1" header="0.5" footer="0.5"/>
  <pageSetup scale="54" orientation="landscape"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39"/>
  <sheetViews>
    <sheetView workbookViewId="0">
      <pane xSplit="1" ySplit="5" topLeftCell="B6" activePane="bottomRight" state="frozen"/>
      <selection activeCell="D14" sqref="D14"/>
      <selection pane="topRight" activeCell="D14" sqref="D14"/>
      <selection pane="bottomLeft" activeCell="D14" sqref="D14"/>
      <selection pane="bottomRight" activeCell="A2" sqref="A2:T2"/>
    </sheetView>
  </sheetViews>
  <sheetFormatPr baseColWidth="10" defaultRowHeight="15" x14ac:dyDescent="0"/>
  <cols>
    <col min="1" max="1" width="15.5" style="1" customWidth="1"/>
    <col min="2" max="5" width="12" style="1" customWidth="1"/>
    <col min="6" max="6" width="2.83203125" style="1" customWidth="1"/>
    <col min="7" max="10" width="12" style="1" customWidth="1"/>
    <col min="11" max="11" width="2.83203125" style="1" customWidth="1"/>
    <col min="12" max="12" width="12" style="1" customWidth="1"/>
    <col min="13" max="15" width="10.83203125" style="1"/>
    <col min="16" max="16" width="2.83203125" style="1" customWidth="1"/>
    <col min="17" max="16384" width="10.83203125" style="1"/>
  </cols>
  <sheetData>
    <row r="1" spans="1:25" ht="16" thickBot="1"/>
    <row r="2" spans="1:25" ht="33" customHeight="1" thickTop="1">
      <c r="A2" s="154" t="s">
        <v>195</v>
      </c>
      <c r="B2" s="154"/>
      <c r="C2" s="154"/>
      <c r="D2" s="154"/>
      <c r="E2" s="154"/>
      <c r="F2" s="154"/>
      <c r="G2" s="154"/>
      <c r="H2" s="154"/>
      <c r="I2" s="154"/>
      <c r="J2" s="154"/>
      <c r="K2" s="154"/>
      <c r="L2" s="154"/>
      <c r="M2" s="154"/>
      <c r="N2" s="154"/>
      <c r="O2" s="154"/>
      <c r="P2" s="154"/>
      <c r="Q2" s="154"/>
      <c r="R2" s="154"/>
      <c r="S2" s="154"/>
      <c r="T2" s="154"/>
    </row>
    <row r="3" spans="1:25">
      <c r="A3" s="5"/>
      <c r="B3" s="28" t="s">
        <v>47</v>
      </c>
      <c r="C3" s="28" t="s">
        <v>46</v>
      </c>
      <c r="D3" s="28" t="s">
        <v>45</v>
      </c>
      <c r="E3" s="28" t="s">
        <v>44</v>
      </c>
      <c r="F3" s="28"/>
      <c r="G3" s="28" t="s">
        <v>43</v>
      </c>
      <c r="H3" s="28" t="s">
        <v>42</v>
      </c>
      <c r="I3" s="28" t="s">
        <v>41</v>
      </c>
      <c r="J3" s="28" t="s">
        <v>40</v>
      </c>
      <c r="K3" s="28"/>
      <c r="L3" s="28" t="s">
        <v>39</v>
      </c>
      <c r="M3" s="28" t="s">
        <v>38</v>
      </c>
      <c r="N3" s="28" t="s">
        <v>37</v>
      </c>
      <c r="O3" s="28" t="s">
        <v>56</v>
      </c>
      <c r="P3" s="5"/>
      <c r="Q3" s="28" t="s">
        <v>69</v>
      </c>
      <c r="R3" s="28" t="s">
        <v>68</v>
      </c>
      <c r="S3" s="28" t="s">
        <v>67</v>
      </c>
      <c r="T3" s="28" t="s">
        <v>66</v>
      </c>
    </row>
    <row r="4" spans="1:25" ht="44" customHeight="1">
      <c r="A4" s="5"/>
      <c r="B4" s="158" t="s">
        <v>65</v>
      </c>
      <c r="C4" s="158"/>
      <c r="D4" s="158"/>
      <c r="E4" s="158"/>
      <c r="F4" s="27"/>
      <c r="G4" s="157" t="s">
        <v>64</v>
      </c>
      <c r="H4" s="157"/>
      <c r="I4" s="157"/>
      <c r="J4" s="157"/>
      <c r="K4" s="27"/>
      <c r="L4" s="157" t="s">
        <v>63</v>
      </c>
      <c r="M4" s="157"/>
      <c r="N4" s="157"/>
      <c r="O4" s="157"/>
      <c r="P4" s="5"/>
      <c r="Q4" s="157" t="s">
        <v>62</v>
      </c>
      <c r="R4" s="157"/>
      <c r="S4" s="157"/>
      <c r="T4" s="157"/>
    </row>
    <row r="5" spans="1:25" s="22" customFormat="1" ht="31" customHeight="1">
      <c r="A5" s="25"/>
      <c r="B5" s="24" t="s">
        <v>31</v>
      </c>
      <c r="C5" s="26" t="s">
        <v>30</v>
      </c>
      <c r="D5" s="26" t="s">
        <v>29</v>
      </c>
      <c r="E5" s="26" t="s">
        <v>28</v>
      </c>
      <c r="F5" s="25"/>
      <c r="G5" s="24" t="s">
        <v>31</v>
      </c>
      <c r="H5" s="26" t="s">
        <v>30</v>
      </c>
      <c r="I5" s="26" t="s">
        <v>29</v>
      </c>
      <c r="J5" s="26" t="s">
        <v>28</v>
      </c>
      <c r="K5" s="25"/>
      <c r="L5" s="24" t="s">
        <v>31</v>
      </c>
      <c r="M5" s="26" t="s">
        <v>30</v>
      </c>
      <c r="N5" s="26" t="s">
        <v>29</v>
      </c>
      <c r="O5" s="26" t="s">
        <v>28</v>
      </c>
      <c r="P5" s="25"/>
      <c r="Q5" s="24" t="s">
        <v>31</v>
      </c>
      <c r="R5" s="26" t="s">
        <v>30</v>
      </c>
      <c r="S5" s="26" t="s">
        <v>29</v>
      </c>
      <c r="T5" s="26" t="s">
        <v>28</v>
      </c>
    </row>
    <row r="6" spans="1:25">
      <c r="A6" s="16" t="s">
        <v>24</v>
      </c>
      <c r="B6" s="21">
        <f t="shared" ref="B6:B21" si="0">G6/(G6+L6)</f>
        <v>2.3114423931122846E-4</v>
      </c>
      <c r="C6" s="21">
        <f t="shared" ref="C6:C21" si="1">H6/(H6+M6)</f>
        <v>2.434637960969343E-4</v>
      </c>
      <c r="D6" s="21">
        <f t="shared" ref="D6:D21" si="2">I6/(I6+N6)</f>
        <v>1.2941027786475263E-4</v>
      </c>
      <c r="E6" s="21">
        <f t="shared" ref="E6:E21" si="3">J6/(J6+O6)</f>
        <v>3.2332642945742489E-4</v>
      </c>
      <c r="F6" s="5"/>
      <c r="G6" s="21">
        <f>T.J2d!B6*T.J7b!C6</f>
        <v>6.4414600864472622E-5</v>
      </c>
      <c r="H6" s="21">
        <f>T.J2d!C6*T.J7b!D6</f>
        <v>8.1333203154678981E-5</v>
      </c>
      <c r="I6" s="21">
        <f>T.J2d!D6*T.J7b!E6</f>
        <v>3.244944404736004E-5</v>
      </c>
      <c r="J6" s="21">
        <f>T.J2d!E6*T.J7b!F6</f>
        <v>1.065641324457256E-4</v>
      </c>
      <c r="K6" s="5"/>
      <c r="L6" s="20">
        <f>T.J7!B6*(1-T.J2d!B6)</f>
        <v>0.27861266191385836</v>
      </c>
      <c r="M6" s="20">
        <f>T.J7!C6*(1-T.J2d!C6)</f>
        <v>0.33398559772688158</v>
      </c>
      <c r="N6" s="20">
        <f>T.J7!D6*(1-T.J2d!D6)</f>
        <v>0.25071613546567001</v>
      </c>
      <c r="O6" s="20">
        <f>T.J7!E6*(1-T.J2d!E6)</f>
        <v>0.32948026433855554</v>
      </c>
      <c r="P6" s="5"/>
      <c r="Q6" s="20">
        <f t="shared" ref="Q6:Q21" si="4">L6/(1-B6)</f>
        <v>0.27867707651472284</v>
      </c>
      <c r="R6" s="20">
        <f t="shared" ref="R6:R21" si="5">M6/(1-C6)</f>
        <v>0.33406693093003625</v>
      </c>
      <c r="S6" s="20">
        <f t="shared" ref="S6:S21" si="6">N6/(1-D6)</f>
        <v>0.25074858490971735</v>
      </c>
      <c r="T6" s="20">
        <f t="shared" ref="T6:T21" si="7">O6/(1-E6)</f>
        <v>0.32958682847100129</v>
      </c>
      <c r="V6" s="30">
        <f t="shared" ref="V6:V21" si="8">Q6-L6-G6</f>
        <v>9.2970336290632005E-18</v>
      </c>
      <c r="W6" s="30">
        <f t="shared" ref="W6:W21" si="9">R6-M6-H6</f>
        <v>-2.4665599424045226E-18</v>
      </c>
      <c r="X6" s="30">
        <f t="shared" ref="X6:X21" si="10">S6-N6-I6</f>
        <v>-1.5639616338103401E-17</v>
      </c>
      <c r="Y6" s="30">
        <f t="shared" ref="Y6:Y21" si="11">T6-O6-J6</f>
        <v>2.6644268388831271E-17</v>
      </c>
    </row>
    <row r="7" spans="1:25">
      <c r="A7" s="16" t="s">
        <v>23</v>
      </c>
      <c r="B7" s="15">
        <f t="shared" si="0"/>
        <v>2.6002999797678603E-5</v>
      </c>
      <c r="C7" s="15">
        <f t="shared" si="1"/>
        <v>1.9896626862246692E-5</v>
      </c>
      <c r="D7" s="15">
        <f t="shared" si="2"/>
        <v>1.6024118566792666E-5</v>
      </c>
      <c r="E7" s="15">
        <f t="shared" si="3"/>
        <v>2.4396810618383502E-5</v>
      </c>
      <c r="F7" s="5"/>
      <c r="G7" s="15">
        <f>T.J2d!B7*T.J7b!C7</f>
        <v>7.4209104952691295E-6</v>
      </c>
      <c r="H7" s="15">
        <f>T.J2d!C7*T.J7b!D7</f>
        <v>6.728184902012331E-6</v>
      </c>
      <c r="I7" s="15">
        <f>T.J2d!D7*T.J7b!E7</f>
        <v>3.4980359835929878E-6</v>
      </c>
      <c r="J7" s="15">
        <f>T.J2d!E7*T.J7b!F7</f>
        <v>7.4256767169904768E-6</v>
      </c>
      <c r="K7" s="5"/>
      <c r="L7" s="14">
        <f>T.J7!B7*(1-T.J2d!B7)</f>
        <v>0.28537928650822436</v>
      </c>
      <c r="M7" s="14">
        <f>T.J7!C7*(1-T.J2d!C7)</f>
        <v>0.3381503347481562</v>
      </c>
      <c r="N7" s="14">
        <f>T.J7!D7*(1-T.J2d!D7)</f>
        <v>0.21829468598033344</v>
      </c>
      <c r="O7" s="14">
        <f>T.J7!E7*(1-T.J2d!E7)</f>
        <v>0.30436337234042532</v>
      </c>
      <c r="P7" s="5"/>
      <c r="Q7" s="14">
        <f t="shared" si="4"/>
        <v>0.28538670741871963</v>
      </c>
      <c r="R7" s="14">
        <f t="shared" si="5"/>
        <v>0.33815706293305819</v>
      </c>
      <c r="S7" s="14">
        <f t="shared" si="6"/>
        <v>0.21829818401631704</v>
      </c>
      <c r="T7" s="14">
        <f t="shared" si="7"/>
        <v>0.30437079801714229</v>
      </c>
      <c r="V7" s="30">
        <f t="shared" si="8"/>
        <v>1.3645700780266778E-18</v>
      </c>
      <c r="W7" s="30">
        <f t="shared" si="9"/>
        <v>-1.8325557813846788E-17</v>
      </c>
      <c r="X7" s="30">
        <f t="shared" si="10"/>
        <v>2.6719654321136904E-18</v>
      </c>
      <c r="Y7" s="30">
        <f t="shared" si="11"/>
        <v>-2.4886675023278598E-17</v>
      </c>
    </row>
    <row r="8" spans="1:25">
      <c r="A8" s="16" t="s">
        <v>22</v>
      </c>
      <c r="B8" s="15">
        <f t="shared" si="0"/>
        <v>2.6899359343157167E-5</v>
      </c>
      <c r="C8" s="15">
        <f t="shared" si="1"/>
        <v>2.3440522870723023E-5</v>
      </c>
      <c r="D8" s="15">
        <f t="shared" si="2"/>
        <v>4.4290731611825841E-5</v>
      </c>
      <c r="E8" s="15">
        <f t="shared" si="3"/>
        <v>2.5520695767296241E-5</v>
      </c>
      <c r="F8" s="5"/>
      <c r="G8" s="15">
        <f>T.J2d!B8*T.J7b!C8</f>
        <v>7.6762528447624755E-6</v>
      </c>
      <c r="H8" s="15">
        <f>T.J2d!C8*T.J7b!D8</f>
        <v>7.398576494160242E-6</v>
      </c>
      <c r="I8" s="15">
        <f>T.J2d!D8*T.J7b!E8</f>
        <v>8.5483392794401749E-6</v>
      </c>
      <c r="J8" s="15">
        <f>T.J2d!E8*T.J7b!F8</f>
        <v>8.156114193698564E-6</v>
      </c>
      <c r="K8" s="5"/>
      <c r="L8" s="14">
        <f>T.J7!B8*(1-T.J2d!B8)</f>
        <v>0.2853616794569302</v>
      </c>
      <c r="M8" s="14">
        <f>T.J7!C8*(1-T.J2d!C8)</f>
        <v>0.31562448962686113</v>
      </c>
      <c r="N8" s="14">
        <f>T.J7!D8*(1-T.J2d!D8)</f>
        <v>0.19299660123376863</v>
      </c>
      <c r="O8" s="14">
        <f>T.J7!E8*(1-T.J2d!E8)</f>
        <v>0.31958008192084847</v>
      </c>
      <c r="P8" s="5"/>
      <c r="Q8" s="14">
        <f t="shared" si="4"/>
        <v>0.28536935570977495</v>
      </c>
      <c r="R8" s="14">
        <f t="shared" si="5"/>
        <v>0.3156318882033553</v>
      </c>
      <c r="S8" s="14">
        <f t="shared" si="6"/>
        <v>0.19300514957304807</v>
      </c>
      <c r="T8" s="14">
        <f t="shared" si="7"/>
        <v>0.31958823803504216</v>
      </c>
      <c r="V8" s="30">
        <f t="shared" si="8"/>
        <v>-5.3278372382295491E-18</v>
      </c>
      <c r="W8" s="30">
        <f t="shared" si="9"/>
        <v>1.7280319156934981E-17</v>
      </c>
      <c r="X8" s="30">
        <f t="shared" si="10"/>
        <v>-5.1838416371963181E-18</v>
      </c>
      <c r="Y8" s="30">
        <f t="shared" si="11"/>
        <v>-7.1201589546196487E-18</v>
      </c>
    </row>
    <row r="9" spans="1:25">
      <c r="A9" s="16" t="s">
        <v>21</v>
      </c>
      <c r="B9" s="15">
        <f t="shared" si="0"/>
        <v>2.7832236428451849E-5</v>
      </c>
      <c r="C9" s="15">
        <f t="shared" si="1"/>
        <v>2.9773821216921994E-5</v>
      </c>
      <c r="D9" s="15">
        <f t="shared" si="2"/>
        <v>2.950677349372531E-5</v>
      </c>
      <c r="E9" s="15">
        <f t="shared" si="3"/>
        <v>3.4840925690489213E-5</v>
      </c>
      <c r="F9" s="5"/>
      <c r="G9" s="15">
        <f>T.J2d!B9*T.J7b!C9</f>
        <v>8.5939958419893631E-6</v>
      </c>
      <c r="H9" s="15">
        <f>T.J2d!C9*T.J7b!D9</f>
        <v>9.5510819028062133E-6</v>
      </c>
      <c r="I9" s="15">
        <f>T.J2d!D9*T.J7b!E9</f>
        <v>6.6066141856977922E-6</v>
      </c>
      <c r="J9" s="15">
        <f>T.J2d!E9*T.J7b!F9</f>
        <v>1.1980395644176028E-5</v>
      </c>
      <c r="K9" s="17"/>
      <c r="L9" s="14">
        <f>T.J7!B9*(1-T.J2d!B9)</f>
        <v>0.30876989256530424</v>
      </c>
      <c r="M9" s="14">
        <f>T.J7!C9*(1-T.J2d!C9)</f>
        <v>0.32077835965418511</v>
      </c>
      <c r="N9" s="14">
        <f>T.J7!D9*(1-T.J2d!D9)</f>
        <v>0.22389500659007419</v>
      </c>
      <c r="O9" s="14">
        <f>T.J7!E9*(1-T.J2d!E9)</f>
        <v>0.34384787426506042</v>
      </c>
      <c r="P9" s="5"/>
      <c r="Q9" s="14">
        <f t="shared" si="4"/>
        <v>0.3087784865611462</v>
      </c>
      <c r="R9" s="14">
        <f t="shared" si="5"/>
        <v>0.32078791073608792</v>
      </c>
      <c r="S9" s="14">
        <f t="shared" si="6"/>
        <v>0.22390161320425989</v>
      </c>
      <c r="T9" s="14">
        <f t="shared" si="7"/>
        <v>0.34385985466070462</v>
      </c>
      <c r="V9" s="30">
        <f t="shared" si="8"/>
        <v>-2.3733863182065496E-17</v>
      </c>
      <c r="W9" s="30">
        <f t="shared" si="9"/>
        <v>8.1823382704765413E-18</v>
      </c>
      <c r="X9" s="30">
        <f t="shared" si="10"/>
        <v>-3.1551977285222688E-18</v>
      </c>
      <c r="Y9" s="30">
        <f t="shared" si="11"/>
        <v>3.0581277527669259E-17</v>
      </c>
    </row>
    <row r="10" spans="1:25">
      <c r="A10" s="16" t="s">
        <v>20</v>
      </c>
      <c r="B10" s="15">
        <f t="shared" si="0"/>
        <v>6.3223282179459799E-5</v>
      </c>
      <c r="C10" s="15">
        <f t="shared" si="1"/>
        <v>7.2560267821633208E-5</v>
      </c>
      <c r="D10" s="15">
        <f t="shared" si="2"/>
        <v>5.1898743978134148E-5</v>
      </c>
      <c r="E10" s="15">
        <f t="shared" si="3"/>
        <v>7.5013014973337967E-5</v>
      </c>
      <c r="F10" s="5"/>
      <c r="G10" s="15">
        <f>T.J2d!B10*T.J7b!C10</f>
        <v>1.9581210668042762E-5</v>
      </c>
      <c r="H10" s="15">
        <f>T.J2d!C10*T.J7b!D10</f>
        <v>2.3298507651862211E-5</v>
      </c>
      <c r="I10" s="15">
        <f>T.J2d!D10*T.J7b!E10</f>
        <v>1.1938116852657131E-5</v>
      </c>
      <c r="J10" s="15">
        <f>T.J2d!E10*T.J7b!F10</f>
        <v>2.6783277524950291E-5</v>
      </c>
      <c r="K10" s="17"/>
      <c r="L10" s="14">
        <f>T.J7!B10*(1-T.J2d!B10)</f>
        <v>0.30969560586964417</v>
      </c>
      <c r="M10" s="14">
        <f>T.J7!C10*(1-T.J2d!C10)</f>
        <v>0.32106851043018619</v>
      </c>
      <c r="N10" s="14">
        <f>T.J7!D10*(1-T.J2d!D10)</f>
        <v>0.23001514804320683</v>
      </c>
      <c r="O10" s="14">
        <f>T.J7!E10*(1-T.J2d!E10)</f>
        <v>0.35702162404845611</v>
      </c>
      <c r="P10" s="5"/>
      <c r="Q10" s="14">
        <f t="shared" si="4"/>
        <v>0.3097151870803122</v>
      </c>
      <c r="R10" s="14">
        <f t="shared" si="5"/>
        <v>0.32109180893783806</v>
      </c>
      <c r="S10" s="14">
        <f t="shared" si="6"/>
        <v>0.23002708616005949</v>
      </c>
      <c r="T10" s="14">
        <f t="shared" si="7"/>
        <v>0.35704840732598109</v>
      </c>
      <c r="V10" s="30">
        <f t="shared" si="8"/>
        <v>-1.3447495070609272E-17</v>
      </c>
      <c r="W10" s="30">
        <f t="shared" si="9"/>
        <v>7.7046116882251159E-18</v>
      </c>
      <c r="X10" s="30">
        <f t="shared" si="10"/>
        <v>-1.5754812818929986E-18</v>
      </c>
      <c r="Y10" s="30">
        <f t="shared" si="11"/>
        <v>2.7376104855258987E-17</v>
      </c>
    </row>
    <row r="11" spans="1:25">
      <c r="A11" s="16" t="s">
        <v>19</v>
      </c>
      <c r="B11" s="15">
        <f t="shared" si="0"/>
        <v>9.4648743603243128E-5</v>
      </c>
      <c r="C11" s="15">
        <f t="shared" si="1"/>
        <v>1.0528430393265943E-4</v>
      </c>
      <c r="D11" s="15">
        <f t="shared" si="2"/>
        <v>7.2393137197887528E-5</v>
      </c>
      <c r="E11" s="15">
        <f t="shared" si="3"/>
        <v>1.057917767541772E-4</v>
      </c>
      <c r="F11" s="5"/>
      <c r="G11" s="15">
        <f>T.J2d!B11*T.J7b!C11</f>
        <v>2.9157821430336483E-5</v>
      </c>
      <c r="H11" s="15">
        <f>T.J2d!C11*T.J7b!D11</f>
        <v>3.3920699418807613E-5</v>
      </c>
      <c r="I11" s="15">
        <f>T.J2d!D11*T.J7b!E11</f>
        <v>1.6798376520572198E-5</v>
      </c>
      <c r="J11" s="15">
        <f>T.J2d!E11*T.J7b!F11</f>
        <v>3.846077193542338E-5</v>
      </c>
      <c r="K11" s="17"/>
      <c r="L11" s="14">
        <f>T.J7!B11*(1-T.J2d!B11)</f>
        <v>0.30803432321707969</v>
      </c>
      <c r="M11" s="14">
        <f>T.J7!C11*(1-T.J2d!C11)</f>
        <v>0.32214800150337725</v>
      </c>
      <c r="N11" s="14">
        <f>T.J7!D11*(1-T.J2d!D11)</f>
        <v>0.23202697221810953</v>
      </c>
      <c r="O11" s="14">
        <f>T.J7!E11*(1-T.J2d!E11)</f>
        <v>0.36351316030342146</v>
      </c>
      <c r="P11" s="5"/>
      <c r="Q11" s="14">
        <f t="shared" si="4"/>
        <v>0.30806348103851</v>
      </c>
      <c r="R11" s="14">
        <f t="shared" si="5"/>
        <v>0.32218192220279607</v>
      </c>
      <c r="S11" s="14">
        <f t="shared" si="6"/>
        <v>0.23204377059463011</v>
      </c>
      <c r="T11" s="14">
        <f t="shared" si="7"/>
        <v>0.36355162107535688</v>
      </c>
      <c r="V11" s="30">
        <f t="shared" si="8"/>
        <v>-2.194831772925343E-17</v>
      </c>
      <c r="W11" s="30">
        <f t="shared" si="9"/>
        <v>1.3640618582583253E-17</v>
      </c>
      <c r="X11" s="30">
        <f t="shared" si="10"/>
        <v>4.8314759311385291E-18</v>
      </c>
      <c r="Y11" s="30">
        <f t="shared" si="11"/>
        <v>-9.6900569165891959E-19</v>
      </c>
    </row>
    <row r="12" spans="1:25">
      <c r="A12" s="16" t="s">
        <v>18</v>
      </c>
      <c r="B12" s="15">
        <f t="shared" si="0"/>
        <v>1.2796132115798712E-4</v>
      </c>
      <c r="C12" s="15">
        <f t="shared" si="1"/>
        <v>1.4611101893846691E-4</v>
      </c>
      <c r="D12" s="15">
        <f t="shared" si="2"/>
        <v>1.0425559675500634E-4</v>
      </c>
      <c r="E12" s="15">
        <f t="shared" si="3"/>
        <v>1.4859069072040867E-4</v>
      </c>
      <c r="F12" s="5"/>
      <c r="G12" s="15">
        <f>T.J2d!B12*T.J7b!C12</f>
        <v>3.9492349513355616E-5</v>
      </c>
      <c r="H12" s="15">
        <f>T.J2d!C12*T.J7b!D12</f>
        <v>4.7814935687141883E-5</v>
      </c>
      <c r="I12" s="15">
        <f>T.J2d!D12*T.J7b!E12</f>
        <v>2.4406363521874904E-5</v>
      </c>
      <c r="J12" s="15">
        <f>T.J2d!E12*T.J7b!F12</f>
        <v>5.5041202611631849E-5</v>
      </c>
      <c r="K12" s="5"/>
      <c r="L12" s="14">
        <f>T.J7!B12*(1-T.J2d!B12)</f>
        <v>0.30858774872590888</v>
      </c>
      <c r="M12" s="14">
        <f>T.J7!C12*(1-T.J2d!C12)</f>
        <v>0.32720290191324974</v>
      </c>
      <c r="N12" s="14">
        <f>T.J7!D12*(1-T.J2d!D12)</f>
        <v>0.23407682447234607</v>
      </c>
      <c r="O12" s="14">
        <f>T.J7!E12*(1-T.J2d!E12)</f>
        <v>0.37036656693970815</v>
      </c>
      <c r="P12" s="5"/>
      <c r="Q12" s="14">
        <f t="shared" si="4"/>
        <v>0.30862724107542222</v>
      </c>
      <c r="R12" s="14">
        <f t="shared" si="5"/>
        <v>0.32725071684893686</v>
      </c>
      <c r="S12" s="14">
        <f t="shared" si="6"/>
        <v>0.23410123083586792</v>
      </c>
      <c r="T12" s="14">
        <f t="shared" si="7"/>
        <v>0.37042160814231978</v>
      </c>
      <c r="V12" s="30">
        <f t="shared" si="8"/>
        <v>-1.8594067258126401E-17</v>
      </c>
      <c r="W12" s="30">
        <f t="shared" si="9"/>
        <v>-2.3628831096605962E-17</v>
      </c>
      <c r="X12" s="30">
        <f t="shared" si="10"/>
        <v>-1.8804131429045468E-17</v>
      </c>
      <c r="Y12" s="30">
        <f t="shared" si="11"/>
        <v>-4.2554935270056049E-18</v>
      </c>
    </row>
    <row r="13" spans="1:25">
      <c r="A13" s="16" t="s">
        <v>17</v>
      </c>
      <c r="B13" s="15">
        <f t="shared" si="0"/>
        <v>2.9475925737717715E-4</v>
      </c>
      <c r="C13" s="15">
        <f t="shared" si="1"/>
        <v>3.1275655950283976E-4</v>
      </c>
      <c r="D13" s="15">
        <f t="shared" si="2"/>
        <v>2.404409048223179E-4</v>
      </c>
      <c r="E13" s="15">
        <f t="shared" si="3"/>
        <v>3.2715218398814383E-4</v>
      </c>
      <c r="F13" s="5"/>
      <c r="G13" s="15">
        <f>T.J2d!B13*T.J7b!C13</f>
        <v>9.1349859239111687E-5</v>
      </c>
      <c r="H13" s="15">
        <f>T.J2d!C13*T.J7b!D13</f>
        <v>1.0362341022847973E-4</v>
      </c>
      <c r="I13" s="15">
        <f>T.J2d!D13*T.J7b!E13</f>
        <v>5.7569803365647319E-5</v>
      </c>
      <c r="J13" s="15">
        <f>T.J2d!E13*T.J7b!F13</f>
        <v>1.2330910843038972E-4</v>
      </c>
      <c r="K13" s="5"/>
      <c r="L13" s="14">
        <f>T.J7!B13*(1-T.J2d!B13)</f>
        <v>0.30982210307845581</v>
      </c>
      <c r="M13" s="14">
        <f>T.J7!C13*(1-T.J2d!C13)</f>
        <v>0.33121927639785331</v>
      </c>
      <c r="N13" s="14">
        <f>T.J7!D13*(1-T.J2d!D13)</f>
        <v>0.23937674528620079</v>
      </c>
      <c r="O13" s="14">
        <f>T.J7!E13*(1-T.J2d!E13)</f>
        <v>0.37679335067721392</v>
      </c>
      <c r="P13" s="5"/>
      <c r="Q13" s="14">
        <f t="shared" si="4"/>
        <v>0.30991345293769496</v>
      </c>
      <c r="R13" s="14">
        <f t="shared" si="5"/>
        <v>0.33132289980808177</v>
      </c>
      <c r="S13" s="14">
        <f t="shared" si="6"/>
        <v>0.23943431508956645</v>
      </c>
      <c r="T13" s="14">
        <f t="shared" si="7"/>
        <v>0.37691665978564431</v>
      </c>
      <c r="V13" s="30">
        <f t="shared" si="8"/>
        <v>3.0940419497305083E-17</v>
      </c>
      <c r="W13" s="30">
        <f t="shared" si="9"/>
        <v>-2.0288133152635002E-17</v>
      </c>
      <c r="X13" s="30">
        <f t="shared" si="10"/>
        <v>1.1770369835045758E-17</v>
      </c>
      <c r="Y13" s="30">
        <f t="shared" si="11"/>
        <v>1.951563910473908E-18</v>
      </c>
    </row>
    <row r="14" spans="1:25">
      <c r="A14" s="16" t="s">
        <v>16</v>
      </c>
      <c r="B14" s="15">
        <f t="shared" si="0"/>
        <v>3.9247643581647785E-4</v>
      </c>
      <c r="C14" s="15">
        <f t="shared" si="1"/>
        <v>3.8426549464256276E-4</v>
      </c>
      <c r="D14" s="15">
        <f t="shared" si="2"/>
        <v>3.4362277678628994E-4</v>
      </c>
      <c r="E14" s="15">
        <f t="shared" si="3"/>
        <v>4.3600244513413409E-4</v>
      </c>
      <c r="F14" s="5"/>
      <c r="G14" s="15">
        <f>T.J2d!B14*T.J7b!C14</f>
        <v>1.2383324007097921E-4</v>
      </c>
      <c r="H14" s="15">
        <f>T.J2d!C14*T.J7b!D14</f>
        <v>1.3058245172954607E-4</v>
      </c>
      <c r="I14" s="15">
        <f>T.J2d!D14*T.J7b!E14</f>
        <v>8.5477908885832381E-5</v>
      </c>
      <c r="J14" s="15">
        <f>T.J2d!E14*T.J7b!F14</f>
        <v>1.6633000774448842E-4</v>
      </c>
      <c r="K14" s="5"/>
      <c r="L14" s="14">
        <f>T.J7!B14*(1-T.J2d!B14)</f>
        <v>0.31539381003796696</v>
      </c>
      <c r="M14" s="14">
        <f>T.J7!C14*(1-T.J2d!C14)</f>
        <v>0.33969293423173341</v>
      </c>
      <c r="N14" s="14">
        <f>T.J7!D14*(1-T.J2d!D14)</f>
        <v>0.24866959498022551</v>
      </c>
      <c r="O14" s="14">
        <f>T.J7!E14*(1-T.J2d!E14)</f>
        <v>0.38132237401389873</v>
      </c>
      <c r="P14" s="5"/>
      <c r="Q14" s="14">
        <f t="shared" si="4"/>
        <v>0.31551764327803794</v>
      </c>
      <c r="R14" s="14">
        <f t="shared" si="5"/>
        <v>0.33982351668346295</v>
      </c>
      <c r="S14" s="14">
        <f t="shared" si="6"/>
        <v>0.24875507288911136</v>
      </c>
      <c r="T14" s="14">
        <f t="shared" si="7"/>
        <v>0.3814887040216432</v>
      </c>
      <c r="V14" s="30">
        <f t="shared" si="8"/>
        <v>1.5178830414797062E-18</v>
      </c>
      <c r="W14" s="30">
        <f t="shared" si="9"/>
        <v>-1.3200161450011016E-17</v>
      </c>
      <c r="X14" s="30">
        <f t="shared" si="10"/>
        <v>2.3554292197247584E-17</v>
      </c>
      <c r="Y14" s="30">
        <f t="shared" si="11"/>
        <v>-2.4367443826611712E-17</v>
      </c>
    </row>
    <row r="15" spans="1:25">
      <c r="A15" s="16" t="s">
        <v>15</v>
      </c>
      <c r="B15" s="15">
        <f t="shared" si="0"/>
        <v>1.2239112914985697E-3</v>
      </c>
      <c r="C15" s="15">
        <f t="shared" si="1"/>
        <v>1.1027736278570127E-3</v>
      </c>
      <c r="D15" s="15">
        <f t="shared" si="2"/>
        <v>1.1690308986945636E-3</v>
      </c>
      <c r="E15" s="15">
        <f t="shared" si="3"/>
        <v>1.38916991215714E-3</v>
      </c>
      <c r="F15" s="5"/>
      <c r="G15" s="15">
        <f>T.J2d!B15*T.J7b!C15</f>
        <v>3.9655029342113235E-4</v>
      </c>
      <c r="H15" s="15">
        <f>T.J2d!C15*T.J7b!D15</f>
        <v>3.8573935691499492E-4</v>
      </c>
      <c r="I15" s="15">
        <f>T.J2d!D15*T.J7b!E15</f>
        <v>3.0096322323526085E-4</v>
      </c>
      <c r="J15" s="15">
        <f>T.J2d!E15*T.J7b!F15</f>
        <v>5.3815186474013383E-4</v>
      </c>
      <c r="K15" s="5"/>
      <c r="L15" s="14">
        <f>T.J7!B15*(1-T.J2d!B15)</f>
        <v>0.32360592944152117</v>
      </c>
      <c r="M15" s="14">
        <f>T.J7!C15*(1-T.J2d!C15)</f>
        <v>0.349404414461499</v>
      </c>
      <c r="N15" s="14">
        <f>T.J7!D15*(1-T.J2d!D15)</f>
        <v>0.25714580193185282</v>
      </c>
      <c r="O15" s="14">
        <f>T.J7!E15*(1-T.J2d!E15)</f>
        <v>0.38685280731927879</v>
      </c>
      <c r="P15" s="5"/>
      <c r="Q15" s="14">
        <f t="shared" si="4"/>
        <v>0.32400247973494228</v>
      </c>
      <c r="R15" s="14">
        <f t="shared" si="5"/>
        <v>0.349790153818414</v>
      </c>
      <c r="S15" s="14">
        <f t="shared" si="6"/>
        <v>0.25744676515508808</v>
      </c>
      <c r="T15" s="14">
        <f t="shared" si="7"/>
        <v>0.38739095918401889</v>
      </c>
      <c r="V15" s="30">
        <f t="shared" si="8"/>
        <v>-1.6100402261409741E-17</v>
      </c>
      <c r="W15" s="30">
        <f t="shared" si="9"/>
        <v>-1.3010426069826053E-18</v>
      </c>
      <c r="X15" s="30">
        <f t="shared" si="10"/>
        <v>-9.8120296609938151E-18</v>
      </c>
      <c r="Y15" s="30">
        <f t="shared" si="11"/>
        <v>-3.426078865054194E-17</v>
      </c>
    </row>
    <row r="16" spans="1:25">
      <c r="A16" s="16" t="s">
        <v>14</v>
      </c>
      <c r="B16" s="15">
        <f t="shared" si="0"/>
        <v>4.747131815431984E-3</v>
      </c>
      <c r="C16" s="15">
        <f t="shared" si="1"/>
        <v>3.9106541468541629E-3</v>
      </c>
      <c r="D16" s="15">
        <f t="shared" si="2"/>
        <v>4.6247880987777277E-3</v>
      </c>
      <c r="E16" s="15">
        <f t="shared" si="3"/>
        <v>4.887027583901654E-3</v>
      </c>
      <c r="F16" s="5"/>
      <c r="G16" s="15">
        <f>T.J2d!B16*T.J7b!C16</f>
        <v>1.6962807527010806E-3</v>
      </c>
      <c r="H16" s="15">
        <f>T.J2d!C16*T.J7b!D16</f>
        <v>1.4387731215599277E-3</v>
      </c>
      <c r="I16" s="15">
        <f>T.J2d!D16*T.J7b!E16</f>
        <v>1.2482708409186725E-3</v>
      </c>
      <c r="J16" s="15">
        <f>T.J2d!E16*T.J7b!F16</f>
        <v>2.0689941741398868E-3</v>
      </c>
      <c r="K16" s="5"/>
      <c r="L16" s="14">
        <f>T.J7!B16*(1-T.J2d!B16)</f>
        <v>0.35563122112681456</v>
      </c>
      <c r="M16" s="14">
        <f>T.J7!C16*(1-T.J2d!C16)</f>
        <v>0.36647234034709497</v>
      </c>
      <c r="N16" s="14">
        <f>T.J7!D16*(1-T.J2d!D16)</f>
        <v>0.26866049346518533</v>
      </c>
      <c r="O16" s="14">
        <f>T.J7!E16*(1-T.J2d!E16)</f>
        <v>0.42129554359834082</v>
      </c>
      <c r="P16" s="5"/>
      <c r="Q16" s="14">
        <f t="shared" si="4"/>
        <v>0.35732750187951562</v>
      </c>
      <c r="R16" s="14">
        <f t="shared" si="5"/>
        <v>0.3679111134686549</v>
      </c>
      <c r="S16" s="14">
        <f t="shared" si="6"/>
        <v>0.269908764306104</v>
      </c>
      <c r="T16" s="14">
        <f t="shared" si="7"/>
        <v>0.42336453777248073</v>
      </c>
      <c r="V16" s="30">
        <f t="shared" si="8"/>
        <v>-1.7997756063259374E-17</v>
      </c>
      <c r="W16" s="30">
        <f t="shared" si="9"/>
        <v>5.4210108624275222E-18</v>
      </c>
      <c r="X16" s="30">
        <f t="shared" si="10"/>
        <v>-8.6736173798840355E-18</v>
      </c>
      <c r="Y16" s="30">
        <f t="shared" si="11"/>
        <v>2.8622937353617317E-17</v>
      </c>
    </row>
    <row r="17" spans="1:25">
      <c r="A17" s="16" t="s">
        <v>13</v>
      </c>
      <c r="B17" s="15">
        <f t="shared" si="0"/>
        <v>1.6773515010210047E-2</v>
      </c>
      <c r="C17" s="15">
        <f t="shared" si="1"/>
        <v>1.7427368790114708E-2</v>
      </c>
      <c r="D17" s="15">
        <f t="shared" si="2"/>
        <v>2.0856279702583785E-2</v>
      </c>
      <c r="E17" s="15">
        <f t="shared" si="3"/>
        <v>1.9267571517724739E-2</v>
      </c>
      <c r="F17" s="5"/>
      <c r="G17" s="15">
        <f>T.J2d!B17*T.J7b!C17</f>
        <v>6.9913752592943995E-3</v>
      </c>
      <c r="H17" s="15">
        <f>T.J2d!C17*T.J7b!D17</f>
        <v>6.8166018280158003E-3</v>
      </c>
      <c r="I17" s="15">
        <f>T.J2d!D17*T.J7b!E17</f>
        <v>6.4975979529699459E-3</v>
      </c>
      <c r="J17" s="15">
        <f>T.J2d!E17*T.J7b!F17</f>
        <v>9.4119598659386742E-3</v>
      </c>
      <c r="K17" s="5"/>
      <c r="L17" s="14">
        <f>T.J7!B17*(1-T.J2d!B17)</f>
        <v>0.40981901034197915</v>
      </c>
      <c r="M17" s="14">
        <f>T.J7!C17*(1-T.J2d!C17)</f>
        <v>0.38432688690577216</v>
      </c>
      <c r="N17" s="14">
        <f>T.J7!D17*(1-T.J2d!D17)</f>
        <v>0.30504396389926153</v>
      </c>
      <c r="O17" s="14">
        <f>T.J7!E17*(1-T.J2d!E17)</f>
        <v>0.4790751261833005</v>
      </c>
      <c r="P17" s="5"/>
      <c r="Q17" s="14">
        <f t="shared" si="4"/>
        <v>0.41681038560127354</v>
      </c>
      <c r="R17" s="14">
        <f t="shared" si="5"/>
        <v>0.39114348873378796</v>
      </c>
      <c r="S17" s="14">
        <f t="shared" si="6"/>
        <v>0.31154156185223147</v>
      </c>
      <c r="T17" s="14">
        <f t="shared" si="7"/>
        <v>0.48848708604923918</v>
      </c>
      <c r="V17" s="30">
        <f t="shared" si="8"/>
        <v>-1.3877787807814457E-17</v>
      </c>
      <c r="W17" s="30">
        <f t="shared" si="9"/>
        <v>0</v>
      </c>
      <c r="X17" s="30">
        <f t="shared" si="10"/>
        <v>0</v>
      </c>
      <c r="Y17" s="30">
        <f t="shared" si="11"/>
        <v>0</v>
      </c>
    </row>
    <row r="18" spans="1:25">
      <c r="A18" s="16" t="s">
        <v>12</v>
      </c>
      <c r="B18" s="15">
        <f t="shared" si="0"/>
        <v>5.645664474860581E-2</v>
      </c>
      <c r="C18" s="15">
        <f t="shared" si="1"/>
        <v>4.9625827306866259E-2</v>
      </c>
      <c r="D18" s="15">
        <f t="shared" si="2"/>
        <v>5.7200473373919418E-2</v>
      </c>
      <c r="E18" s="15">
        <f t="shared" si="3"/>
        <v>4.8892186951088962E-2</v>
      </c>
      <c r="F18" s="5"/>
      <c r="G18" s="15">
        <f>T.J2d!B18*T.J7b!C18</f>
        <v>2.4157231846321913E-2</v>
      </c>
      <c r="H18" s="15">
        <f>T.J2d!C18*T.J7b!D18</f>
        <v>1.9875267127815646E-2</v>
      </c>
      <c r="I18" s="15">
        <f>T.J2d!D18*T.J7b!E18</f>
        <v>2.118865364783085E-2</v>
      </c>
      <c r="J18" s="15">
        <f>T.J2d!E18*T.J7b!F18</f>
        <v>2.5327834939122475E-2</v>
      </c>
      <c r="K18" s="5"/>
      <c r="L18" s="14">
        <f>T.J7!B18*(1-T.J2d!B18)</f>
        <v>0.40373273493953588</v>
      </c>
      <c r="M18" s="14">
        <f>T.J7!C18*(1-T.J2d!C18)</f>
        <v>0.38062721729254367</v>
      </c>
      <c r="N18" s="14">
        <f>T.J7!D18*(1-T.J2d!D18)</f>
        <v>0.34923928860573494</v>
      </c>
      <c r="O18" s="14">
        <f>T.J7!E18*(1-T.J2d!E18)</f>
        <v>0.49270656929933132</v>
      </c>
      <c r="P18" s="5"/>
      <c r="Q18" s="14">
        <f t="shared" si="4"/>
        <v>0.42788996678585778</v>
      </c>
      <c r="R18" s="14">
        <f t="shared" si="5"/>
        <v>0.40050248442035929</v>
      </c>
      <c r="S18" s="14">
        <f t="shared" si="6"/>
        <v>0.37042794225356579</v>
      </c>
      <c r="T18" s="14">
        <f t="shared" si="7"/>
        <v>0.51803440423845382</v>
      </c>
      <c r="V18" s="30">
        <f t="shared" si="8"/>
        <v>0</v>
      </c>
      <c r="W18" s="30">
        <f t="shared" si="9"/>
        <v>0</v>
      </c>
      <c r="X18" s="30">
        <f t="shared" si="10"/>
        <v>0</v>
      </c>
      <c r="Y18" s="30">
        <f t="shared" si="11"/>
        <v>0</v>
      </c>
    </row>
    <row r="19" spans="1:25">
      <c r="A19" s="16" t="s">
        <v>11</v>
      </c>
      <c r="B19" s="15">
        <f t="shared" si="0"/>
        <v>0.10687161629663539</v>
      </c>
      <c r="C19" s="15">
        <f t="shared" si="1"/>
        <v>0.10754881928417305</v>
      </c>
      <c r="D19" s="15">
        <f t="shared" si="2"/>
        <v>0.12160603466187282</v>
      </c>
      <c r="E19" s="15">
        <f t="shared" si="3"/>
        <v>8.8691226528632705E-2</v>
      </c>
      <c r="F19" s="5"/>
      <c r="G19" s="15">
        <f>T.J2d!B19*T.J7b!C19</f>
        <v>4.9297407727318394E-2</v>
      </c>
      <c r="H19" s="15">
        <f>T.J2d!C19*T.J7b!D19</f>
        <v>4.3686383715763936E-2</v>
      </c>
      <c r="I19" s="15">
        <f>T.J2d!D19*T.J7b!E19</f>
        <v>5.1871914986518851E-2</v>
      </c>
      <c r="J19" s="15">
        <f>T.J2d!E19*T.J7b!F19</f>
        <v>4.7298961687522546E-2</v>
      </c>
      <c r="K19" s="5"/>
      <c r="L19" s="14">
        <f>T.J7!B19*(1-T.J2d!B19)</f>
        <v>0.41197949100028525</v>
      </c>
      <c r="M19" s="14">
        <f>T.J7!C19*(1-T.J2d!C19)</f>
        <v>0.36251411208263906</v>
      </c>
      <c r="N19" s="14">
        <f>T.J7!D19*(1-T.J2d!D19)</f>
        <v>0.37468516444419686</v>
      </c>
      <c r="O19" s="14">
        <f>T.J7!E19*(1-T.J2d!E19)</f>
        <v>0.48600025559472743</v>
      </c>
      <c r="P19" s="5"/>
      <c r="Q19" s="14">
        <f t="shared" si="4"/>
        <v>0.46127689872760369</v>
      </c>
      <c r="R19" s="14">
        <f t="shared" si="5"/>
        <v>0.40620049579840301</v>
      </c>
      <c r="S19" s="14">
        <f t="shared" si="6"/>
        <v>0.42655707943071569</v>
      </c>
      <c r="T19" s="14">
        <f t="shared" si="7"/>
        <v>0.53329921728224994</v>
      </c>
      <c r="V19" s="30">
        <f t="shared" si="8"/>
        <v>0</v>
      </c>
      <c r="W19" s="30">
        <f t="shared" si="9"/>
        <v>0</v>
      </c>
      <c r="X19" s="30">
        <f t="shared" si="10"/>
        <v>0</v>
      </c>
      <c r="Y19" s="30">
        <f t="shared" si="11"/>
        <v>0</v>
      </c>
    </row>
    <row r="20" spans="1:25">
      <c r="A20" s="5" t="s">
        <v>10</v>
      </c>
      <c r="B20" s="15">
        <f t="shared" si="0"/>
        <v>0.19424710801303163</v>
      </c>
      <c r="C20" s="15">
        <f t="shared" si="1"/>
        <v>0.19361488385631023</v>
      </c>
      <c r="D20" s="15">
        <f t="shared" si="2"/>
        <v>0.24305097829288891</v>
      </c>
      <c r="E20" s="15">
        <f t="shared" si="3"/>
        <v>0.16282982225321374</v>
      </c>
      <c r="F20" s="5"/>
      <c r="G20" s="15">
        <f>T.J2d!B20*T.J7b!C20</f>
        <v>9.0525492355306506E-2</v>
      </c>
      <c r="H20" s="15">
        <f>T.J2d!C20*T.J7b!D20</f>
        <v>7.8130379017075369E-2</v>
      </c>
      <c r="I20" s="15">
        <f>T.J2d!D20*T.J7b!E20</f>
        <v>0.11890404497665384</v>
      </c>
      <c r="J20" s="15">
        <f>T.J2d!E20*T.J7b!F20</f>
        <v>8.1208983934006398E-2</v>
      </c>
      <c r="K20" s="5"/>
      <c r="L20" s="14">
        <f>T.J7!B20*(1-T.J2d!B20)</f>
        <v>0.3755071465925709</v>
      </c>
      <c r="M20" s="14">
        <f>T.J7!C20*(1-T.J2d!C20)</f>
        <v>0.32540460476577893</v>
      </c>
      <c r="N20" s="14">
        <f>T.J7!D20*(1-T.J2d!D20)</f>
        <v>0.37031038160906582</v>
      </c>
      <c r="O20" s="14">
        <f>T.J7!E20*(1-T.J2d!E20)</f>
        <v>0.41752633868840461</v>
      </c>
      <c r="P20" s="5"/>
      <c r="Q20" s="14">
        <f t="shared" si="4"/>
        <v>0.46603263894787744</v>
      </c>
      <c r="R20" s="14">
        <f t="shared" si="5"/>
        <v>0.4035349837828543</v>
      </c>
      <c r="S20" s="14">
        <f t="shared" si="6"/>
        <v>0.48921442658571967</v>
      </c>
      <c r="T20" s="14">
        <f t="shared" si="7"/>
        <v>0.49873532262241099</v>
      </c>
      <c r="V20" s="30">
        <f t="shared" si="8"/>
        <v>0</v>
      </c>
      <c r="W20" s="30">
        <f t="shared" si="9"/>
        <v>0</v>
      </c>
      <c r="X20" s="30">
        <f t="shared" si="10"/>
        <v>0</v>
      </c>
      <c r="Y20" s="30">
        <f t="shared" si="11"/>
        <v>0</v>
      </c>
    </row>
    <row r="21" spans="1:25">
      <c r="A21" s="5" t="s">
        <v>9</v>
      </c>
      <c r="B21" s="15">
        <f t="shared" si="0"/>
        <v>0.40727471317652603</v>
      </c>
      <c r="C21" s="15">
        <f t="shared" si="1"/>
        <v>0.41496346311476195</v>
      </c>
      <c r="D21" s="15">
        <f t="shared" si="2"/>
        <v>0.4923514299132547</v>
      </c>
      <c r="E21" s="15">
        <f t="shared" si="3"/>
        <v>0.31597840814429046</v>
      </c>
      <c r="F21" s="5"/>
      <c r="G21" s="15">
        <f>T.J2d!B21*T.J7b!C21</f>
        <v>0.19556224897186089</v>
      </c>
      <c r="H21" s="15">
        <f>T.J2d!C21*T.J7b!D21</f>
        <v>0.1683321003321771</v>
      </c>
      <c r="I21" s="15">
        <f>T.J2d!D21*T.J7b!E21</f>
        <v>0.29819763603124777</v>
      </c>
      <c r="J21" s="15">
        <f>T.J2d!E21*T.J7b!F21</f>
        <v>0.14735154338846856</v>
      </c>
      <c r="K21" s="5"/>
      <c r="L21" s="14">
        <f>T.J7!B21*(1-T.J2d!B21)</f>
        <v>0.28461057454222233</v>
      </c>
      <c r="M21" s="14">
        <f>T.J7!C21*(1-T.J2d!C21)</f>
        <v>0.23732313270607067</v>
      </c>
      <c r="N21" s="14">
        <f>T.J7!D21*(1-T.J2d!D21)</f>
        <v>0.30746250409221232</v>
      </c>
      <c r="O21" s="14">
        <f>T.J7!E21*(1-T.J2d!E21)</f>
        <v>0.31898267309755468</v>
      </c>
      <c r="P21" s="5"/>
      <c r="Q21" s="14">
        <f t="shared" si="4"/>
        <v>0.48017282351408319</v>
      </c>
      <c r="R21" s="14">
        <f t="shared" si="5"/>
        <v>0.40565523303824774</v>
      </c>
      <c r="S21" s="14">
        <f t="shared" si="6"/>
        <v>0.60566014012346014</v>
      </c>
      <c r="T21" s="14">
        <f t="shared" si="7"/>
        <v>0.46633421648602325</v>
      </c>
      <c r="V21" s="30">
        <f t="shared" si="8"/>
        <v>0</v>
      </c>
      <c r="W21" s="30">
        <f t="shared" si="9"/>
        <v>0</v>
      </c>
      <c r="X21" s="30">
        <f t="shared" si="10"/>
        <v>0</v>
      </c>
      <c r="Y21" s="30">
        <f t="shared" si="11"/>
        <v>0</v>
      </c>
    </row>
    <row r="22" spans="1:25">
      <c r="A22" s="5"/>
      <c r="B22" s="11"/>
      <c r="C22" s="11"/>
      <c r="D22" s="11"/>
      <c r="E22" s="11"/>
      <c r="F22" s="5"/>
      <c r="G22" s="11"/>
      <c r="H22" s="11"/>
      <c r="I22" s="11"/>
      <c r="J22" s="11"/>
      <c r="K22" s="5"/>
      <c r="L22" s="12"/>
      <c r="M22" s="11"/>
      <c r="N22" s="11"/>
      <c r="O22" s="11"/>
      <c r="P22" s="5"/>
      <c r="Q22" s="12"/>
      <c r="R22" s="11"/>
      <c r="S22" s="11"/>
      <c r="T22" s="11"/>
    </row>
    <row r="23" spans="1:25">
      <c r="A23" s="5" t="s">
        <v>8</v>
      </c>
      <c r="B23" s="35">
        <f>SUMPRODUCT(B6:B21,Q6:Q21,T.J2d!G6:G21)/SUMPRODUCT(Q6:Q21,T.J2d!G6:G21)</f>
        <v>1.1806507628346121E-2</v>
      </c>
      <c r="C23" s="35">
        <f>SUMPRODUCT(C6:C21,R6:R21,T.J2d!H6:H21)/SUMPRODUCT(R6:R21,T.J2d!H6:H21)</f>
        <v>1.1143787991006352E-2</v>
      </c>
      <c r="D23" s="35">
        <f>SUMPRODUCT(D6:D21,S6:S21,T.J2d!I6:I21)/SUMPRODUCT(S6:S21,T.J2d!I6:I21)</f>
        <v>1.1339869425200651E-2</v>
      </c>
      <c r="E23" s="35">
        <f>SUMPRODUCT(E6:E21,T6:T21,T.J2d!J6:J21)/SUMPRODUCT(T6:T21,T.J2d!J6:J21)</f>
        <v>1.0327207389017368E-2</v>
      </c>
      <c r="F23" s="33"/>
      <c r="G23" s="34">
        <f>SUMPRODUCT(T.J3d!G6:G21,T.J2d!G6:G21)</f>
        <v>3.7628356501666379E-3</v>
      </c>
      <c r="H23" s="34">
        <f>SUMPRODUCT(T.J3d!H6:H21,T.J2d!H6:H21)</f>
        <v>3.7768530357857283E-3</v>
      </c>
      <c r="I23" s="34">
        <f>SUMPRODUCT(T.J3d!I6:I21,T.J2d!I6:I21)</f>
        <v>2.7974364717402085E-3</v>
      </c>
      <c r="J23" s="34">
        <f>SUMPRODUCT(T.J3d!J6:J21,T.J2d!J6:J21)</f>
        <v>3.847860540346644E-3</v>
      </c>
      <c r="K23" s="33"/>
      <c r="L23" s="34">
        <f>SUMPRODUCT(T.J3d!L6:L21,T.J2d!G6:G21)</f>
        <v>0.31494577561879872</v>
      </c>
      <c r="M23" s="34">
        <f>SUMPRODUCT(T.J3d!M6:M21,T.J2d!H6:H21)</f>
        <v>0.33514318374469271</v>
      </c>
      <c r="N23" s="34">
        <f>SUMPRODUCT(T.J3d!N6:N21,T.J2d!I6:I21)</f>
        <v>0.24389292360625606</v>
      </c>
      <c r="O23" s="34">
        <f>SUMPRODUCT(T.J3d!O6:O21,T.J2d!J6:J21)</f>
        <v>0.36874662656550072</v>
      </c>
      <c r="P23" s="33"/>
      <c r="Q23" s="34">
        <f>SUMPRODUCT(T.J3d!Q6:Q21,T.J2d!G6:G21)</f>
        <v>0.31870861126896538</v>
      </c>
      <c r="R23" s="34">
        <f>SUMPRODUCT(T.J3d!R6:R21,T.J2d!H6:H21)</f>
        <v>0.33892003678047855</v>
      </c>
      <c r="S23" s="34">
        <f>SUMPRODUCT(T.J3d!S6:S21,T.J2d!I6:I21)</f>
        <v>0.24669036007799622</v>
      </c>
      <c r="T23" s="34">
        <f>SUMPRODUCT(T.J3d!T6:T21,T.J2d!J6:J21)</f>
        <v>0.37259448710584742</v>
      </c>
      <c r="V23" s="30">
        <f t="shared" ref="V23:Y29" si="12">Q23-L23-G23</f>
        <v>2.4719809532669501E-17</v>
      </c>
      <c r="W23" s="30">
        <f t="shared" si="12"/>
        <v>1.1492543028346347E-16</v>
      </c>
      <c r="X23" s="30">
        <f t="shared" si="12"/>
        <v>-4.7271214720367993E-17</v>
      </c>
      <c r="Y23" s="30">
        <f t="shared" si="12"/>
        <v>4.8572257327350599E-17</v>
      </c>
    </row>
    <row r="24" spans="1:25">
      <c r="A24" s="5" t="s">
        <v>7</v>
      </c>
      <c r="B24" s="34">
        <f>SUMPRODUCT(B6:B10,Q6:Q10,T.J2d!G6:G10)/SUMPRODUCT(Q6:Q10,T.J2d!G6:G10)</f>
        <v>7.9595692847969602E-5</v>
      </c>
      <c r="C24" s="34">
        <f>SUMPRODUCT(C6:C10,R6:R10,T.J2d!H6:H10)/SUMPRODUCT(R6:R10,T.J2d!H6:H10)</f>
        <v>7.2712253782917957E-5</v>
      </c>
      <c r="D24" s="34">
        <f>SUMPRODUCT(D6:D10,S6:S10,T.J2d!I6:I10)/SUMPRODUCT(S6:S10,T.J2d!I6:I10)</f>
        <v>6.5933452544719425E-5</v>
      </c>
      <c r="E24" s="34">
        <f>SUMPRODUCT(E6:E10,T6:T10,T.J2d!J6:J10)/SUMPRODUCT(T6:T10,T.J2d!J6:J10)</f>
        <v>9.6420161520917384E-5</v>
      </c>
      <c r="F24" s="33"/>
      <c r="G24" s="4">
        <f>SUMPRODUCT(T.J3d!G6:G10,T.J2d!G6:G10)/SUM(T.J2d!G6:G10)</f>
        <v>2.3523414138561852E-5</v>
      </c>
      <c r="H24" s="4">
        <f>SUMPRODUCT(T.J3d!H6:H10,T.J2d!H6:H10)/SUM(T.J2d!H6:H10)</f>
        <v>2.3540049777221829E-5</v>
      </c>
      <c r="I24" s="4">
        <f>SUMPRODUCT(T.J3d!I6:I10,T.J2d!I6:I10)/SUM(T.J2d!I6:I10)</f>
        <v>1.5104429579961524E-5</v>
      </c>
      <c r="J24" s="4">
        <f>SUMPRODUCT(T.J3d!J6:J10,T.J2d!J6:J10)/SUM(T.J2d!J6:J10)</f>
        <v>3.2250701079516955E-5</v>
      </c>
      <c r="K24" s="33"/>
      <c r="L24" s="4">
        <f>SUMPRODUCT(T.J3d!L6:L10,T.J2d!G6:G10)/SUM(T.J2d!G6:G10)</f>
        <v>0.29551274616130629</v>
      </c>
      <c r="M24" s="4">
        <f>SUMPRODUCT(T.J3d!M6:M10,T.J2d!H6:H10)/SUM(T.J2d!H6:H10)</f>
        <v>0.32371900061607151</v>
      </c>
      <c r="N24" s="4">
        <f>SUMPRODUCT(T.J3d!N6:N10,T.J2d!I6:I10)/SUM(T.J2d!I6:I10)</f>
        <v>0.22907087540314505</v>
      </c>
      <c r="O24" s="4">
        <f>SUMPRODUCT(T.J3d!O6:O10,T.J2d!J6:J10)/SUM(T.J2d!J6:J10)</f>
        <v>0.33444863556585014</v>
      </c>
      <c r="P24" s="33"/>
      <c r="Q24" s="4">
        <f>SUMPRODUCT(T.J3d!Q6:Q10,T.J2d!G6:G10)/SUM(T.J2d!G6:G10)</f>
        <v>0.29553626957544482</v>
      </c>
      <c r="R24" s="4">
        <f>SUMPRODUCT(T.J3d!R6:R10,T.J2d!H6:H10)/SUM(T.J2d!H6:H10)</f>
        <v>0.32374254066584873</v>
      </c>
      <c r="S24" s="4">
        <f>SUMPRODUCT(T.J3d!S6:S10,T.J2d!I6:I10)/SUM(T.J2d!I6:I10)</f>
        <v>0.229085979832725</v>
      </c>
      <c r="T24" s="4">
        <f>SUMPRODUCT(T.J3d!T6:T10,T.J2d!J6:J10)/SUM(T.J2d!J6:J10)</f>
        <v>0.33448088626692973</v>
      </c>
      <c r="V24" s="30">
        <f t="shared" si="12"/>
        <v>-3.5307721373348255E-17</v>
      </c>
      <c r="W24" s="30">
        <f t="shared" si="12"/>
        <v>4.6281880237974971E-18</v>
      </c>
      <c r="X24" s="30">
        <f t="shared" si="12"/>
        <v>-1.8566962203814263E-17</v>
      </c>
      <c r="Y24" s="30">
        <f t="shared" si="12"/>
        <v>7.7757624557944771E-17</v>
      </c>
    </row>
    <row r="25" spans="1:25">
      <c r="A25" s="5" t="s">
        <v>6</v>
      </c>
      <c r="B25" s="34">
        <f>SUMPRODUCT(B11:B14,Q11:Q14,T.J2d!G11:G14)/SUMPRODUCT(Q11:Q14,T.J2d!G11:G14)</f>
        <v>2.4776352931417953E-4</v>
      </c>
      <c r="C25" s="34">
        <f>SUMPRODUCT(C11:C14,R11:R14,T.J2d!H11:H14)/SUMPRODUCT(R11:R14,T.J2d!H11:H14)</f>
        <v>2.5741389930570869E-4</v>
      </c>
      <c r="D25" s="34">
        <f>SUMPRODUCT(D11:D14,S11:S14,T.J2d!I11:I14)/SUMPRODUCT(S11:S14,T.J2d!I11:I14)</f>
        <v>2.0792934347669276E-4</v>
      </c>
      <c r="E25" s="34">
        <f>SUMPRODUCT(E11:E14,T11:T14,T.J2d!J11:J14)/SUMPRODUCT(T11:T14,T.J2d!J11:J14)</f>
        <v>2.6976257671488532E-4</v>
      </c>
      <c r="F25" s="33"/>
      <c r="G25" s="4">
        <f>SUMPRODUCT(T.J3d!G11:G14,T.J2d!G11:G14)/SUM(T.J2d!G11:G14)</f>
        <v>7.704934167049619E-5</v>
      </c>
      <c r="H25" s="4">
        <f>SUMPRODUCT(T.J3d!H11:H14,T.J2d!H11:H14)/SUM(T.J2d!H11:H14)</f>
        <v>8.5254871358271162E-5</v>
      </c>
      <c r="I25" s="4">
        <f>SUMPRODUCT(T.J3d!I11:I14,T.J2d!I11:I14)/SUM(T.J2d!I11:I14)</f>
        <v>4.9791363563977865E-5</v>
      </c>
      <c r="J25" s="4">
        <f>SUMPRODUCT(T.J3d!J11:J14,T.J2d!J11:J14)/SUM(T.J2d!J11:J14)</f>
        <v>1.0082981808735352E-4</v>
      </c>
      <c r="K25" s="33"/>
      <c r="L25" s="4">
        <f>SUMPRODUCT(T.J3d!L11:L14,T.J2d!G11:G14)/SUM(T.J2d!G11:G14)</f>
        <v>0.31090230215437981</v>
      </c>
      <c r="M25" s="4">
        <f>SUMPRODUCT(T.J3d!M11:M14,T.J2d!H11:H14)/SUM(T.J2d!H11:H14)</f>
        <v>0.33111236727810139</v>
      </c>
      <c r="N25" s="4">
        <f>SUMPRODUCT(T.J3d!N11:N14,T.J2d!I11:I14)/SUM(T.J2d!I11:I14)</f>
        <v>0.23941310854002318</v>
      </c>
      <c r="O25" s="4">
        <f>SUMPRODUCT(T.J3d!O11:O14,T.J2d!J11:J14)/SUM(T.J2d!J11:J14)</f>
        <v>0.37367161599422238</v>
      </c>
      <c r="P25" s="33"/>
      <c r="Q25" s="4">
        <f>SUMPRODUCT(T.J3d!Q11:Q14,T.J2d!G11:G14)/SUM(T.J2d!G11:G14)</f>
        <v>0.31097935149605033</v>
      </c>
      <c r="R25" s="4">
        <f>SUMPRODUCT(T.J3d!R11:R14,T.J2d!H11:H14)/SUM(T.J2d!H11:H14)</f>
        <v>0.33119762214945969</v>
      </c>
      <c r="S25" s="4">
        <f>SUMPRODUCT(T.J3d!S11:S14,T.J2d!I11:I14)/SUM(T.J2d!I11:I14)</f>
        <v>0.23946289990358713</v>
      </c>
      <c r="T25" s="4">
        <f>SUMPRODUCT(T.J3d!T11:T14,T.J2d!J11:J14)/SUM(T.J2d!J11:J14)</f>
        <v>0.37377244581230978</v>
      </c>
      <c r="V25" s="30">
        <f t="shared" si="12"/>
        <v>2.4719809532669501E-17</v>
      </c>
      <c r="W25" s="30">
        <f t="shared" si="12"/>
        <v>2.6739136078923753E-17</v>
      </c>
      <c r="X25" s="30">
        <f t="shared" si="12"/>
        <v>-2.7667484189114466E-17</v>
      </c>
      <c r="Y25" s="30">
        <f t="shared" si="12"/>
        <v>4.6580035835408484E-17</v>
      </c>
    </row>
    <row r="26" spans="1:25">
      <c r="A26" s="5" t="s">
        <v>5</v>
      </c>
      <c r="B26" s="34">
        <f>SUMPRODUCT(B15:B21,Q15:Q21,T.J2d!G15:G21)/SUMPRODUCT(Q15:Q21,T.J2d!G15:G21)</f>
        <v>4.5049483458195573E-2</v>
      </c>
      <c r="C26" s="34">
        <f>SUMPRODUCT(C15:C21,R15:R21,T.J2d!H15:H21)/SUMPRODUCT(R15:R21,T.J2d!H15:H21)</f>
        <v>3.9680157701015191E-2</v>
      </c>
      <c r="D26" s="34">
        <f>SUMPRODUCT(D15:D21,S15:S21,T.J2d!I15:I21)/SUMPRODUCT(S15:S21,T.J2d!I15:I21)</f>
        <v>4.6263842016700835E-2</v>
      </c>
      <c r="E26" s="34">
        <f>SUMPRODUCT(E15:E21,T15:T21,T.J2d!J15:J21)/SUMPRODUCT(T15:T21,T.J2d!J15:J21)</f>
        <v>4.2547089205145085E-2</v>
      </c>
      <c r="F26" s="33"/>
      <c r="G26" s="4">
        <f>SUMPRODUCT(T.J3d!G15:G21,T.J2d!G15:G21)/SUM(T.J2d!G15:G21)</f>
        <v>1.6579062140616992E-2</v>
      </c>
      <c r="H26" s="4">
        <f>SUMPRODUCT(T.J3d!H15:H21,T.J2d!H15:H21)/SUM(T.J2d!H15:H21)</f>
        <v>1.4709243594364672E-2</v>
      </c>
      <c r="I26" s="4">
        <f>SUMPRODUCT(T.J3d!I15:I21,T.J2d!I15:I21)/SUM(T.J2d!I15:I21)</f>
        <v>1.3505570406252257E-2</v>
      </c>
      <c r="J26" s="4">
        <f>SUMPRODUCT(T.J3d!J15:J21,T.J2d!J15:J21)/SUM(T.J2d!J15:J21)</f>
        <v>1.8475933606439669E-2</v>
      </c>
      <c r="K26" s="33"/>
      <c r="L26" s="4">
        <f>SUMPRODUCT(T.J3d!L15:L21,T.J2d!G15:G21)/SUM(T.J2d!G15:G21)</f>
        <v>0.35143985545700224</v>
      </c>
      <c r="M26" s="4">
        <f>SUMPRODUCT(T.J3d!M15:M21,T.J2d!H15:H21)/SUM(T.J2d!H15:H21)</f>
        <v>0.35598594630878294</v>
      </c>
      <c r="N26" s="4">
        <f>SUMPRODUCT(T.J3d!N15:N21,T.J2d!I15:I21)/SUM(T.J2d!I15:I21)</f>
        <v>0.27841939339975558</v>
      </c>
      <c r="O26" s="4">
        <f>SUMPRODUCT(T.J3d!O15:O21,T.J2d!J15:J21)/SUM(T.J2d!J15:J21)</f>
        <v>0.41577077872107326</v>
      </c>
      <c r="P26" s="33"/>
      <c r="Q26" s="4">
        <f>SUMPRODUCT(T.J3d!Q15:Q21,T.J2d!G15:G21)/SUM(T.J2d!G15:G21)</f>
        <v>0.36801891759761929</v>
      </c>
      <c r="R26" s="4">
        <f>SUMPRODUCT(T.J3d!R15:R21,T.J2d!H15:H21)/SUM(T.J2d!H15:H21)</f>
        <v>0.37069518990314759</v>
      </c>
      <c r="S26" s="4">
        <f>SUMPRODUCT(T.J3d!S15:S21,T.J2d!I15:I21)/SUM(T.J2d!I15:I21)</f>
        <v>0.29192496380600785</v>
      </c>
      <c r="T26" s="4">
        <f>SUMPRODUCT(T.J3d!T15:T21,T.J2d!J15:J21)/SUM(T.J2d!J15:J21)</f>
        <v>0.43424671232751288</v>
      </c>
      <c r="V26" s="30">
        <f t="shared" si="12"/>
        <v>5.8980598183211441E-17</v>
      </c>
      <c r="W26" s="30">
        <f t="shared" si="12"/>
        <v>-2.0816681711721685E-17</v>
      </c>
      <c r="X26" s="30">
        <f t="shared" si="12"/>
        <v>1.9081958235744878E-17</v>
      </c>
      <c r="Y26" s="30">
        <f t="shared" si="12"/>
        <v>-4.8572257327350599E-17</v>
      </c>
    </row>
    <row r="27" spans="1:25">
      <c r="A27" s="5" t="s">
        <v>4</v>
      </c>
      <c r="B27" s="34">
        <f>SUMPRODUCT(B17:B21,Q17:Q21,T.J2d!G17:G21)/SUMPRODUCT(Q17:Q21,T.J2d!G17:G21)</f>
        <v>0.13034839639924251</v>
      </c>
      <c r="C27" s="34">
        <f>SUMPRODUCT(C17:C21,R17:R21,T.J2d!H17:H21)/SUMPRODUCT(R17:R21,T.J2d!H17:H21)</f>
        <v>0.12518557964220053</v>
      </c>
      <c r="D27" s="34">
        <f>SUMPRODUCT(D17:D21,S17:S21,T.J2d!I17:I21)/SUMPRODUCT(S17:S21,T.J2d!I17:I21)</f>
        <v>0.15089757887902877</v>
      </c>
      <c r="E27" s="34">
        <f>SUMPRODUCT(E17:E21,T17:T21,T.J2d!J17:J21)/SUMPRODUCT(T17:T21,T.J2d!J17:J21)</f>
        <v>0.11491614457473941</v>
      </c>
      <c r="F27" s="33"/>
      <c r="G27" s="4">
        <f>SUMPRODUCT(T.J3d!G17:G21,T.J2d!G17:G21)/SUM(T.J2d!G17:G21)</f>
        <v>5.7442067679289048E-2</v>
      </c>
      <c r="H27" s="4">
        <f>SUMPRODUCT(T.J3d!H17:H21,T.J2d!H17:H21)/SUM(T.J2d!H17:H21)</f>
        <v>5.0035140461580779E-2</v>
      </c>
      <c r="I27" s="4">
        <f>SUMPRODUCT(T.J3d!I17:I21,T.J2d!I17:I21)/SUM(T.J2d!I17:I21)</f>
        <v>5.940992396358466E-2</v>
      </c>
      <c r="J27" s="4">
        <f>SUMPRODUCT(T.J3d!J17:J21,T.J2d!J17:J21)/SUM(T.J2d!J17:J21)</f>
        <v>5.7301490160309859E-2</v>
      </c>
      <c r="K27" s="33"/>
      <c r="L27" s="4">
        <f>SUMPRODUCT(T.J3d!L17:L21,T.J2d!G17:G21)/SUM(T.J2d!G17:G21)</f>
        <v>0.38323897839472976</v>
      </c>
      <c r="M27" s="4">
        <f>SUMPRODUCT(T.J3d!M17:M21,T.J2d!H17:H21)/SUM(T.J2d!H17:H21)</f>
        <v>0.34965259198003767</v>
      </c>
      <c r="N27" s="4">
        <f>SUMPRODUCT(T.J3d!N17:N21,T.J2d!I17:I21)/SUM(T.J2d!I17:I21)</f>
        <v>0.33430032907640789</v>
      </c>
      <c r="O27" s="4">
        <f>SUMPRODUCT(T.J3d!O17:O21,T.J2d!J17:J21)/SUM(T.J2d!J17:J21)</f>
        <v>0.44133593256528458</v>
      </c>
      <c r="P27" s="33"/>
      <c r="Q27" s="4">
        <f>SUMPRODUCT(T.J3d!Q17:Q21,T.J2d!G17:G21)/SUM(T.J2d!G17:G21)</f>
        <v>0.44068104607401881</v>
      </c>
      <c r="R27" s="4">
        <f>SUMPRODUCT(T.J3d!R17:R21,T.J2d!H17:H21)/SUM(T.J2d!H17:H21)</f>
        <v>0.39968773244161848</v>
      </c>
      <c r="S27" s="4">
        <f>SUMPRODUCT(T.J3d!S17:S21,T.J2d!I17:I21)/SUM(T.J2d!I17:I21)</f>
        <v>0.39371025303999257</v>
      </c>
      <c r="T27" s="4">
        <f>SUMPRODUCT(T.J3d!T17:T21,T.J2d!J17:J21)/SUM(T.J2d!J17:J21)</f>
        <v>0.49863742272559441</v>
      </c>
      <c r="V27" s="30">
        <f t="shared" si="12"/>
        <v>0</v>
      </c>
      <c r="W27" s="30">
        <f t="shared" si="12"/>
        <v>0</v>
      </c>
      <c r="X27" s="30">
        <f t="shared" si="12"/>
        <v>0</v>
      </c>
      <c r="Y27" s="30">
        <f t="shared" si="12"/>
        <v>0</v>
      </c>
    </row>
    <row r="28" spans="1:25">
      <c r="A28" s="5" t="s">
        <v>3</v>
      </c>
      <c r="B28" s="34">
        <f>SUMPRODUCT(B19:B21,Q19:Q21,T.J2d!G19:G21)/SUMPRODUCT(Q19:Q21,T.J2d!G19:G21)</f>
        <v>0.27049541480705985</v>
      </c>
      <c r="C28" s="34">
        <f>SUMPRODUCT(C19:C21,R19:R21,T.J2d!H19:H21)/SUMPRODUCT(R19:R21,T.J2d!H19:H21)</f>
        <v>0.27091614903271805</v>
      </c>
      <c r="D28" s="34">
        <f>SUMPRODUCT(D19:D21,S19:S21,T.J2d!I19:I21)/SUMPRODUCT(S19:S21,T.J2d!I19:I21)</f>
        <v>0.32703242397912852</v>
      </c>
      <c r="E28" s="34">
        <f>SUMPRODUCT(E19:E21,T19:T21,T.J2d!J19:J21)/SUMPRODUCT(T19:T21,T.J2d!J19:J21)</f>
        <v>0.21788700185987678</v>
      </c>
      <c r="F28" s="33"/>
      <c r="G28" s="4">
        <f>SUMPRODUCT(T.J3d!G19:G21,T.J2d!G19:G21)/SUM(T.J2d!G19:G21)</f>
        <v>0.1274521908828955</v>
      </c>
      <c r="H28" s="4">
        <f>SUMPRODUCT(T.J3d!H19:H21,T.J2d!H19:H21)/SUM(T.J2d!H19:H21)</f>
        <v>0.10973327230434958</v>
      </c>
      <c r="I28" s="4">
        <f>SUMPRODUCT(T.J3d!I19:I21,T.J2d!I19:I21)/SUM(T.J2d!I19:I21)</f>
        <v>0.16887527498237467</v>
      </c>
      <c r="J28" s="4">
        <f>SUMPRODUCT(T.J3d!J19:J21,T.J2d!J19:J21)/SUM(T.J2d!J19:J21)</f>
        <v>0.10671429802361942</v>
      </c>
      <c r="K28" s="33"/>
      <c r="L28" s="4">
        <f>SUMPRODUCT(T.J3d!L19:L21,T.J2d!G19:G21)/SUM(T.J2d!G19:G21)</f>
        <v>0.34372840555643847</v>
      </c>
      <c r="M28" s="4">
        <f>SUMPRODUCT(T.J3d!M19:M21,T.J2d!H19:H21)/SUM(T.J2d!H19:H21)</f>
        <v>0.29531187799821623</v>
      </c>
      <c r="N28" s="4">
        <f>SUMPRODUCT(T.J3d!N19:N21,T.J2d!I19:I21)/SUM(T.J2d!I19:I21)</f>
        <v>0.34751167199861471</v>
      </c>
      <c r="O28" s="4">
        <f>SUMPRODUCT(T.J3d!O19:O21,T.J2d!J19:J21)/SUM(T.J2d!J19:J21)</f>
        <v>0.38305469743140746</v>
      </c>
      <c r="P28" s="33"/>
      <c r="Q28" s="4">
        <f>SUMPRODUCT(T.J3d!Q19:Q21,T.J2d!G19:G21)/SUM(T.J2d!G19:G21)</f>
        <v>0.47118059643933397</v>
      </c>
      <c r="R28" s="4">
        <f>SUMPRODUCT(T.J3d!R19:R21,T.J2d!H19:H21)/SUM(T.J2d!H19:H21)</f>
        <v>0.40504515030256583</v>
      </c>
      <c r="S28" s="4">
        <f>SUMPRODUCT(T.J3d!S19:S21,T.J2d!I19:I21)/SUM(T.J2d!I19:I21)</f>
        <v>0.51638694698098941</v>
      </c>
      <c r="T28" s="4">
        <f>SUMPRODUCT(T.J3d!T19:T21,T.J2d!J19:J21)/SUM(T.J2d!J19:J21)</f>
        <v>0.48976899545502689</v>
      </c>
      <c r="V28" s="30">
        <f t="shared" si="12"/>
        <v>0</v>
      </c>
      <c r="W28" s="30">
        <f t="shared" si="12"/>
        <v>0</v>
      </c>
      <c r="X28" s="30">
        <f t="shared" si="12"/>
        <v>0</v>
      </c>
      <c r="Y28" s="30">
        <f t="shared" si="12"/>
        <v>0</v>
      </c>
    </row>
    <row r="29" spans="1:25" ht="16" thickBot="1">
      <c r="A29" s="7" t="s">
        <v>2</v>
      </c>
      <c r="B29" s="32">
        <f>B21</f>
        <v>0.40727471317652603</v>
      </c>
      <c r="C29" s="32">
        <f>C21</f>
        <v>0.41496346311476195</v>
      </c>
      <c r="D29" s="32">
        <f>D21</f>
        <v>0.4923514299132547</v>
      </c>
      <c r="E29" s="32">
        <f>E21</f>
        <v>0.31597840814429046</v>
      </c>
      <c r="F29" s="31"/>
      <c r="G29" s="6">
        <f>G21</f>
        <v>0.19556224897186089</v>
      </c>
      <c r="H29" s="6">
        <f>H21</f>
        <v>0.1683321003321771</v>
      </c>
      <c r="I29" s="6">
        <f>I21</f>
        <v>0.29819763603124777</v>
      </c>
      <c r="J29" s="6">
        <f>J21</f>
        <v>0.14735154338846856</v>
      </c>
      <c r="K29" s="31"/>
      <c r="L29" s="6">
        <f>L21</f>
        <v>0.28461057454222233</v>
      </c>
      <c r="M29" s="6">
        <f>M21</f>
        <v>0.23732313270607067</v>
      </c>
      <c r="N29" s="6">
        <f>N21</f>
        <v>0.30746250409221232</v>
      </c>
      <c r="O29" s="6">
        <f>O21</f>
        <v>0.31898267309755468</v>
      </c>
      <c r="P29" s="31"/>
      <c r="Q29" s="6">
        <f>Q21</f>
        <v>0.48017282351408319</v>
      </c>
      <c r="R29" s="6">
        <f>R21</f>
        <v>0.40565523303824774</v>
      </c>
      <c r="S29" s="6">
        <f>S21</f>
        <v>0.60566014012346014</v>
      </c>
      <c r="T29" s="6">
        <f>T21</f>
        <v>0.46633421648602325</v>
      </c>
      <c r="V29" s="30">
        <f t="shared" si="12"/>
        <v>0</v>
      </c>
      <c r="W29" s="30">
        <f t="shared" si="12"/>
        <v>0</v>
      </c>
      <c r="X29" s="30">
        <f t="shared" si="12"/>
        <v>0</v>
      </c>
      <c r="Y29" s="30">
        <f t="shared" si="12"/>
        <v>0</v>
      </c>
    </row>
    <row r="30" spans="1:25" ht="16" thickTop="1">
      <c r="A30" s="5"/>
      <c r="B30" s="4"/>
      <c r="C30" s="4"/>
      <c r="D30" s="4"/>
      <c r="E30" s="4"/>
    </row>
    <row r="31" spans="1:25">
      <c r="A31" s="5"/>
      <c r="B31" s="4"/>
      <c r="C31" s="4"/>
      <c r="D31" s="4"/>
      <c r="E31" s="4"/>
    </row>
    <row r="32" spans="1:25">
      <c r="C32"/>
    </row>
    <row r="33" spans="1:5">
      <c r="A33" s="3"/>
      <c r="B33" s="2"/>
      <c r="C33" s="2"/>
      <c r="D33" s="2"/>
      <c r="E33" s="2"/>
    </row>
    <row r="34" spans="1:5">
      <c r="C34"/>
    </row>
    <row r="35" spans="1:5">
      <c r="C35"/>
    </row>
    <row r="36" spans="1:5">
      <c r="C36"/>
    </row>
    <row r="37" spans="1:5">
      <c r="C37"/>
    </row>
    <row r="38" spans="1:5">
      <c r="C38"/>
    </row>
    <row r="39" spans="1:5">
      <c r="C39"/>
    </row>
  </sheetData>
  <mergeCells count="5">
    <mergeCell ref="A2:T2"/>
    <mergeCell ref="B4:E4"/>
    <mergeCell ref="G4:J4"/>
    <mergeCell ref="L4:O4"/>
    <mergeCell ref="Q4:T4"/>
  </mergeCells>
  <phoneticPr fontId="65" type="noConversion"/>
  <pageMargins left="0.75" right="0.75" top="1" bottom="1" header="0.5" footer="0.5"/>
  <pageSetup scale="54" orientation="landscape"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39"/>
  <sheetViews>
    <sheetView workbookViewId="0">
      <pane xSplit="1" ySplit="5" topLeftCell="B7" activePane="bottomRight" state="frozen"/>
      <selection activeCell="D14" sqref="D14"/>
      <selection pane="topRight" activeCell="D14" sqref="D14"/>
      <selection pane="bottomLeft" activeCell="D14" sqref="D14"/>
      <selection pane="bottomRight" activeCell="A2" sqref="A2:T29"/>
    </sheetView>
  </sheetViews>
  <sheetFormatPr baseColWidth="10" defaultRowHeight="15" x14ac:dyDescent="0"/>
  <cols>
    <col min="1" max="1" width="15.5" style="1" customWidth="1"/>
    <col min="2" max="5" width="12" style="1" customWidth="1"/>
    <col min="6" max="6" width="2.83203125" style="1" customWidth="1"/>
    <col min="7" max="10" width="12" style="1" customWidth="1"/>
    <col min="11" max="11" width="2.83203125" style="1" customWidth="1"/>
    <col min="12" max="12" width="12" style="1" customWidth="1"/>
    <col min="13" max="15" width="10.83203125" style="1"/>
    <col min="16" max="16" width="2.83203125" style="1" customWidth="1"/>
    <col min="17" max="16384" width="10.83203125" style="1"/>
  </cols>
  <sheetData>
    <row r="1" spans="1:25" ht="16" thickBot="1"/>
    <row r="2" spans="1:25" ht="33" customHeight="1" thickTop="1">
      <c r="A2" s="154" t="s">
        <v>196</v>
      </c>
      <c r="B2" s="154"/>
      <c r="C2" s="154"/>
      <c r="D2" s="154"/>
      <c r="E2" s="154"/>
      <c r="F2" s="154"/>
      <c r="G2" s="154"/>
      <c r="H2" s="154"/>
      <c r="I2" s="154"/>
      <c r="J2" s="154"/>
      <c r="K2" s="154"/>
      <c r="L2" s="154"/>
      <c r="M2" s="154"/>
      <c r="N2" s="154"/>
      <c r="O2" s="154"/>
      <c r="P2" s="154"/>
      <c r="Q2" s="154"/>
      <c r="R2" s="154"/>
      <c r="S2" s="154"/>
      <c r="T2" s="154"/>
    </row>
    <row r="3" spans="1:25">
      <c r="A3" s="5"/>
      <c r="B3" s="28" t="s">
        <v>47</v>
      </c>
      <c r="C3" s="28" t="s">
        <v>46</v>
      </c>
      <c r="D3" s="28" t="s">
        <v>45</v>
      </c>
      <c r="E3" s="28" t="s">
        <v>44</v>
      </c>
      <c r="F3" s="28"/>
      <c r="G3" s="28" t="s">
        <v>43</v>
      </c>
      <c r="H3" s="28" t="s">
        <v>42</v>
      </c>
      <c r="I3" s="28" t="s">
        <v>41</v>
      </c>
      <c r="J3" s="28" t="s">
        <v>40</v>
      </c>
      <c r="K3" s="28"/>
      <c r="L3" s="28" t="s">
        <v>39</v>
      </c>
      <c r="M3" s="28" t="s">
        <v>38</v>
      </c>
      <c r="N3" s="28" t="s">
        <v>37</v>
      </c>
      <c r="O3" s="28" t="s">
        <v>56</v>
      </c>
      <c r="P3" s="5"/>
      <c r="Q3" s="28" t="s">
        <v>69</v>
      </c>
      <c r="R3" s="28" t="s">
        <v>68</v>
      </c>
      <c r="S3" s="28" t="s">
        <v>67</v>
      </c>
      <c r="T3" s="28" t="s">
        <v>66</v>
      </c>
    </row>
    <row r="4" spans="1:25" ht="44" customHeight="1">
      <c r="A4" s="5"/>
      <c r="B4" s="158" t="s">
        <v>65</v>
      </c>
      <c r="C4" s="158"/>
      <c r="D4" s="158"/>
      <c r="E4" s="158"/>
      <c r="F4" s="27"/>
      <c r="G4" s="157" t="s">
        <v>64</v>
      </c>
      <c r="H4" s="157"/>
      <c r="I4" s="157"/>
      <c r="J4" s="157"/>
      <c r="K4" s="27"/>
      <c r="L4" s="157" t="s">
        <v>63</v>
      </c>
      <c r="M4" s="157"/>
      <c r="N4" s="157"/>
      <c r="O4" s="157"/>
      <c r="P4" s="5"/>
      <c r="Q4" s="157" t="s">
        <v>62</v>
      </c>
      <c r="R4" s="157"/>
      <c r="S4" s="157"/>
      <c r="T4" s="157"/>
    </row>
    <row r="5" spans="1:25" s="22" customFormat="1" ht="31" customHeight="1">
      <c r="A5" s="25"/>
      <c r="B5" s="24" t="s">
        <v>31</v>
      </c>
      <c r="C5" s="128" t="s">
        <v>30</v>
      </c>
      <c r="D5" s="128" t="s">
        <v>29</v>
      </c>
      <c r="E5" s="128" t="s">
        <v>28</v>
      </c>
      <c r="F5" s="25"/>
      <c r="G5" s="24" t="s">
        <v>31</v>
      </c>
      <c r="H5" s="128" t="s">
        <v>30</v>
      </c>
      <c r="I5" s="128" t="s">
        <v>29</v>
      </c>
      <c r="J5" s="128" t="s">
        <v>28</v>
      </c>
      <c r="K5" s="25"/>
      <c r="L5" s="24" t="s">
        <v>31</v>
      </c>
      <c r="M5" s="128" t="s">
        <v>30</v>
      </c>
      <c r="N5" s="128" t="s">
        <v>29</v>
      </c>
      <c r="O5" s="128" t="s">
        <v>28</v>
      </c>
      <c r="P5" s="25"/>
      <c r="Q5" s="24" t="s">
        <v>31</v>
      </c>
      <c r="R5" s="128" t="s">
        <v>30</v>
      </c>
      <c r="S5" s="128" t="s">
        <v>29</v>
      </c>
      <c r="T5" s="128" t="s">
        <v>28</v>
      </c>
    </row>
    <row r="6" spans="1:25">
      <c r="A6" s="16" t="s">
        <v>24</v>
      </c>
      <c r="B6" s="21">
        <f t="shared" ref="B6:E21" si="0">G6/(G6+L6)</f>
        <v>6.3672640841979102E-5</v>
      </c>
      <c r="C6" s="21">
        <f t="shared" si="0"/>
        <v>7.1881473665430675E-5</v>
      </c>
      <c r="D6" s="21">
        <f t="shared" si="0"/>
        <v>5.1898957955546746E-5</v>
      </c>
      <c r="E6" s="21">
        <f t="shared" si="0"/>
        <v>5.3196562977034359E-5</v>
      </c>
      <c r="F6" s="5"/>
      <c r="G6" s="21">
        <f>T.J2e!B6*T.J7b!C6</f>
        <v>1.7743828640587793E-5</v>
      </c>
      <c r="H6" s="21">
        <f>T.J2e!C6*T.J7b!D6</f>
        <v>2.4014838711583498E-5</v>
      </c>
      <c r="I6" s="21">
        <f>T.J2e!D6*T.J7b!E6</f>
        <v>1.301342464651715E-5</v>
      </c>
      <c r="J6" s="21">
        <f>T.J2e!E6*T.J7b!F6</f>
        <v>1.7532534974740716E-5</v>
      </c>
      <c r="K6" s="5"/>
      <c r="L6" s="20">
        <f>T.J7!B6*(1-T.J2e!B6)</f>
        <v>0.278654986027561</v>
      </c>
      <c r="M6" s="20">
        <f>T.J7!C6*(1-T.J2e!C6)</f>
        <v>0.33406538938468494</v>
      </c>
      <c r="N6" s="20">
        <f>T.J7!D6*(1-T.J2e!D6)</f>
        <v>0.2507323803010541</v>
      </c>
      <c r="O6" s="20">
        <f>T.J7!E6*(1-T.J2e!E6)</f>
        <v>0.32956268832083013</v>
      </c>
      <c r="P6" s="5"/>
      <c r="Q6" s="20">
        <f t="shared" ref="Q6:T21" si="1">L6/(1-B6)</f>
        <v>0.27867272985620156</v>
      </c>
      <c r="R6" s="20">
        <f t="shared" si="1"/>
        <v>0.3340894042233965</v>
      </c>
      <c r="S6" s="20">
        <f t="shared" si="1"/>
        <v>0.25074539372570059</v>
      </c>
      <c r="T6" s="20">
        <f t="shared" si="1"/>
        <v>0.32958022085580491</v>
      </c>
      <c r="V6" s="30">
        <f t="shared" ref="V6:Y21" si="2">Q6-L6-G6</f>
        <v>-2.8226525934302304E-17</v>
      </c>
      <c r="W6" s="30">
        <f t="shared" si="2"/>
        <v>-2.2205815745218738E-17</v>
      </c>
      <c r="X6" s="30">
        <f t="shared" si="2"/>
        <v>-2.6349500923186775E-17</v>
      </c>
      <c r="Y6" s="30">
        <f t="shared" si="2"/>
        <v>3.2756458136218303E-17</v>
      </c>
    </row>
    <row r="7" spans="1:25">
      <c r="A7" s="16" t="s">
        <v>23</v>
      </c>
      <c r="B7" s="15">
        <f t="shared" si="0"/>
        <v>4.6757255055116507E-6</v>
      </c>
      <c r="C7" s="15">
        <f t="shared" si="0"/>
        <v>3.8345440530354567E-6</v>
      </c>
      <c r="D7" s="15">
        <f t="shared" si="0"/>
        <v>4.1952199582617373E-6</v>
      </c>
      <c r="E7" s="15">
        <f t="shared" si="0"/>
        <v>2.6199125087641158E-6</v>
      </c>
      <c r="F7" s="5"/>
      <c r="G7" s="15">
        <f>T.J2e!B7*T.J7b!C7</f>
        <v>1.3343889355612022E-6</v>
      </c>
      <c r="H7" s="15">
        <f>T.J2e!C7*T.J7b!D7</f>
        <v>1.2966875546729215E-6</v>
      </c>
      <c r="I7" s="15">
        <f>T.J2e!D7*T.J7b!E7</f>
        <v>9.1580594814399863E-7</v>
      </c>
      <c r="J7" s="15">
        <f>T.J2e!E7*T.J7b!F7</f>
        <v>7.9742476856813945E-7</v>
      </c>
      <c r="K7" s="5"/>
      <c r="L7" s="14">
        <f>T.J7!B7*(1-T.J2e!B7)</f>
        <v>0.28538516530790325</v>
      </c>
      <c r="M7" s="14">
        <f>T.J7!C7*(1-T.J2e!C7)</f>
        <v>0.33815821764804227</v>
      </c>
      <c r="N7" s="14">
        <f>T.J7!D7*(1-T.J2e!D7)</f>
        <v>0.21829656495915029</v>
      </c>
      <c r="O7" s="14">
        <f>T.J7!E7*(1-T.J2e!E7)</f>
        <v>0.30436996530131444</v>
      </c>
      <c r="P7" s="5"/>
      <c r="Q7" s="14">
        <f t="shared" si="1"/>
        <v>0.28538649969683882</v>
      </c>
      <c r="R7" s="14">
        <f t="shared" si="1"/>
        <v>0.33815951433559693</v>
      </c>
      <c r="S7" s="14">
        <f t="shared" si="1"/>
        <v>0.21829748076509845</v>
      </c>
      <c r="T7" s="14">
        <f t="shared" si="1"/>
        <v>0.30437076272608299</v>
      </c>
      <c r="V7" s="30">
        <f t="shared" si="2"/>
        <v>8.7168160601940048E-18</v>
      </c>
      <c r="W7" s="30">
        <f t="shared" si="2"/>
        <v>-9.0880282493282019E-18</v>
      </c>
      <c r="X7" s="30">
        <f t="shared" si="2"/>
        <v>1.5544007494182072E-17</v>
      </c>
      <c r="Y7" s="30">
        <f t="shared" si="2"/>
        <v>-1.7647402060451314E-17</v>
      </c>
    </row>
    <row r="8" spans="1:25">
      <c r="A8" s="16" t="s">
        <v>22</v>
      </c>
      <c r="B8" s="15">
        <f t="shared" si="0"/>
        <v>5.6899657823879821E-6</v>
      </c>
      <c r="C8" s="15">
        <f t="shared" si="0"/>
        <v>5.3142830489095588E-6</v>
      </c>
      <c r="D8" s="15">
        <f t="shared" si="0"/>
        <v>1.3640925252478196E-5</v>
      </c>
      <c r="E8" s="15">
        <f t="shared" si="0"/>
        <v>3.2239528673112247E-6</v>
      </c>
      <c r="F8" s="5"/>
      <c r="G8" s="15">
        <f>T.J2e!B8*T.J7b!C8</f>
        <v>1.6237393056367473E-6</v>
      </c>
      <c r="H8" s="15">
        <f>T.J2e!C8*T.J7b!D8</f>
        <v>1.6773575471073679E-6</v>
      </c>
      <c r="I8" s="15">
        <f>T.J2e!D8*T.J7b!E8</f>
        <v>2.6327400382841927E-6</v>
      </c>
      <c r="J8" s="15">
        <f>T.J2e!E8*T.J7b!F8</f>
        <v>1.0303402045256575E-6</v>
      </c>
      <c r="K8" s="5"/>
      <c r="L8" s="14">
        <f>T.J7!B8*(1-T.J2e!B8)</f>
        <v>0.2853672814064282</v>
      </c>
      <c r="M8" s="14">
        <f>T.J7!C8*(1-T.J2e!C8)</f>
        <v>0.31563027744612976</v>
      </c>
      <c r="N8" s="14">
        <f>T.J7!D8*(1-T.J2e!D8)</f>
        <v>0.1930004069772194</v>
      </c>
      <c r="O8" s="14">
        <f>T.J7!E8*(1-T.J2e!E8)</f>
        <v>0.31958807251940419</v>
      </c>
      <c r="P8" s="5"/>
      <c r="Q8" s="14">
        <f t="shared" si="1"/>
        <v>0.28536890514573382</v>
      </c>
      <c r="R8" s="14">
        <f t="shared" si="1"/>
        <v>0.3156319548036769</v>
      </c>
      <c r="S8" s="14">
        <f t="shared" si="1"/>
        <v>0.19300303971725769</v>
      </c>
      <c r="T8" s="14">
        <f t="shared" si="1"/>
        <v>0.31958910285960873</v>
      </c>
      <c r="V8" s="30">
        <f t="shared" si="2"/>
        <v>-1.3873976159551812E-17</v>
      </c>
      <c r="W8" s="30">
        <f t="shared" si="2"/>
        <v>2.890330525915849E-17</v>
      </c>
      <c r="X8" s="30">
        <f t="shared" si="2"/>
        <v>-1.1269773363218466E-18</v>
      </c>
      <c r="Y8" s="30">
        <f t="shared" si="2"/>
        <v>1.8520375391715277E-17</v>
      </c>
    </row>
    <row r="9" spans="1:25">
      <c r="A9" s="16" t="s">
        <v>21</v>
      </c>
      <c r="B9" s="15">
        <f t="shared" si="0"/>
        <v>5.9479129343416609E-7</v>
      </c>
      <c r="C9" s="15">
        <f t="shared" si="0"/>
        <v>6.8196625799342966E-7</v>
      </c>
      <c r="D9" s="15">
        <f t="shared" si="0"/>
        <v>9.1811686301814241E-7</v>
      </c>
      <c r="E9" s="15">
        <f t="shared" si="0"/>
        <v>4.4466943179889371E-7</v>
      </c>
      <c r="F9" s="5"/>
      <c r="G9" s="15">
        <f>T.J2e!B9*T.J7b!C9</f>
        <v>1.8365869098595954E-7</v>
      </c>
      <c r="H9" s="15">
        <f>T.J2e!C9*T.J7b!D9</f>
        <v>2.187660673302479E-7</v>
      </c>
      <c r="I9" s="15">
        <f>T.J2e!D9*T.J7b!E9</f>
        <v>2.055663559622363E-7</v>
      </c>
      <c r="J9" s="15">
        <f>T.J2e!E9*T.J7b!F9</f>
        <v>1.5290381553465855E-7</v>
      </c>
      <c r="K9" s="17"/>
      <c r="L9" s="14">
        <f>T.J7!B9*(1-T.J2e!B9)</f>
        <v>0.3087781945949033</v>
      </c>
      <c r="M9" s="14">
        <f>T.J7!C9*(1-T.J2e!C9)</f>
        <v>0.32078701193055109</v>
      </c>
      <c r="N9" s="14">
        <f>T.J7!D9*(1-T.J2e!D9)</f>
        <v>0.22389978390391066</v>
      </c>
      <c r="O9" s="14">
        <f>T.J7!E9*(1-T.J2e!E9)</f>
        <v>0.34385936295292285</v>
      </c>
      <c r="P9" s="5"/>
      <c r="Q9" s="14">
        <f t="shared" si="1"/>
        <v>0.30877837825359428</v>
      </c>
      <c r="R9" s="14">
        <f t="shared" si="1"/>
        <v>0.32078723069661841</v>
      </c>
      <c r="S9" s="14">
        <f t="shared" si="1"/>
        <v>0.22389998947026662</v>
      </c>
      <c r="T9" s="14">
        <f t="shared" si="1"/>
        <v>0.34385951585673841</v>
      </c>
      <c r="V9" s="30">
        <f t="shared" si="2"/>
        <v>-8.3756206011281319E-18</v>
      </c>
      <c r="W9" s="30">
        <f t="shared" si="2"/>
        <v>-1.3281211915151412E-17</v>
      </c>
      <c r="X9" s="30">
        <f t="shared" si="2"/>
        <v>3.0113344763870462E-18</v>
      </c>
      <c r="Y9" s="30">
        <f t="shared" si="2"/>
        <v>1.8781579176824822E-17</v>
      </c>
    </row>
    <row r="10" spans="1:25">
      <c r="A10" s="16" t="s">
        <v>20</v>
      </c>
      <c r="B10" s="15">
        <f t="shared" si="0"/>
        <v>2.2404040327728354E-5</v>
      </c>
      <c r="C10" s="15">
        <f t="shared" si="0"/>
        <v>2.7558844813842725E-5</v>
      </c>
      <c r="D10" s="15">
        <f t="shared" si="0"/>
        <v>2.6776788867749918E-5</v>
      </c>
      <c r="E10" s="15">
        <f t="shared" si="0"/>
        <v>1.5875297341845467E-5</v>
      </c>
      <c r="F10" s="5"/>
      <c r="G10" s="15">
        <f>T.J2e!B10*T.J7b!C10</f>
        <v>6.9388576513617665E-6</v>
      </c>
      <c r="H10" s="15">
        <f>T.J2e!C10*T.J7b!D10</f>
        <v>8.8488874876802311E-6</v>
      </c>
      <c r="I10" s="15">
        <f>T.J2e!D10*T.J7b!E10</f>
        <v>6.1593506272473417E-6</v>
      </c>
      <c r="J10" s="15">
        <f>T.J2e!E10*T.J7b!F10</f>
        <v>5.6682378971721577E-6</v>
      </c>
      <c r="K10" s="17"/>
      <c r="L10" s="14">
        <f>T.J7!B10*(1-T.J2e!B10)</f>
        <v>0.30970762824093984</v>
      </c>
      <c r="M10" s="14">
        <f>T.J7!C10*(1-T.J2e!C10)</f>
        <v>0.3210818044927099</v>
      </c>
      <c r="N10" s="14">
        <f>T.J7!D10*(1-T.J2e!D10)</f>
        <v>0.23001957889858046</v>
      </c>
      <c r="O10" s="14">
        <f>T.J7!E10*(1-T.J2e!E10)</f>
        <v>0.35704199991703756</v>
      </c>
      <c r="P10" s="5"/>
      <c r="Q10" s="14">
        <f t="shared" si="1"/>
        <v>0.30971456709859119</v>
      </c>
      <c r="R10" s="14">
        <f t="shared" si="1"/>
        <v>0.3210906533801976</v>
      </c>
      <c r="S10" s="14">
        <f t="shared" si="1"/>
        <v>0.23002573824920772</v>
      </c>
      <c r="T10" s="14">
        <f t="shared" si="1"/>
        <v>0.35704766815493472</v>
      </c>
      <c r="V10" s="30">
        <f t="shared" si="2"/>
        <v>-1.1050391829879602E-17</v>
      </c>
      <c r="W10" s="30">
        <f t="shared" si="2"/>
        <v>1.9954402171416807E-17</v>
      </c>
      <c r="X10" s="30">
        <f t="shared" si="2"/>
        <v>7.6919061940163014E-18</v>
      </c>
      <c r="Y10" s="30">
        <f t="shared" si="2"/>
        <v>-1.1513718852027705E-17</v>
      </c>
    </row>
    <row r="11" spans="1:25">
      <c r="A11" s="16" t="s">
        <v>19</v>
      </c>
      <c r="B11" s="15">
        <f t="shared" si="0"/>
        <v>3.2156293661989618E-5</v>
      </c>
      <c r="C11" s="15">
        <f t="shared" si="0"/>
        <v>3.8337845754720743E-5</v>
      </c>
      <c r="D11" s="15">
        <f t="shared" si="0"/>
        <v>3.5809349682776159E-5</v>
      </c>
      <c r="E11" s="15">
        <f t="shared" si="0"/>
        <v>2.1465475341941473E-5</v>
      </c>
      <c r="F11" s="5"/>
      <c r="G11" s="15">
        <f>T.J2e!B11*T.J7b!C11</f>
        <v>9.9061410210227195E-6</v>
      </c>
      <c r="H11" s="15">
        <f>T.J2e!C11*T.J7b!D11</f>
        <v>1.2351676024668881E-5</v>
      </c>
      <c r="I11" s="15">
        <f>T.J2e!D11*T.J7b!E11</f>
        <v>8.309267659140975E-6</v>
      </c>
      <c r="J11" s="15">
        <f>T.J2e!E11*T.J7b!F11</f>
        <v>7.8037865686152637E-6</v>
      </c>
      <c r="K11" s="17"/>
      <c r="L11" s="14">
        <f>T.J7!B11*(1-T.J2e!B11)</f>
        <v>0.30805237010110337</v>
      </c>
      <c r="M11" s="14">
        <f>T.J7!C11*(1-T.J2e!C11)</f>
        <v>0.32216735825585002</v>
      </c>
      <c r="N11" s="14">
        <f>T.J7!D11*(1-T.J2e!D11)</f>
        <v>0.23203353825959788</v>
      </c>
      <c r="O11" s="14">
        <f>T.J7!E11*(1-T.J2e!E11)</f>
        <v>0.363542802212238</v>
      </c>
      <c r="P11" s="5"/>
      <c r="Q11" s="14">
        <f t="shared" si="1"/>
        <v>0.3080622762421244</v>
      </c>
      <c r="R11" s="14">
        <f t="shared" si="1"/>
        <v>0.32217970993187467</v>
      </c>
      <c r="S11" s="14">
        <f t="shared" si="1"/>
        <v>0.23204184752725701</v>
      </c>
      <c r="T11" s="14">
        <f t="shared" si="1"/>
        <v>0.36355060599880662</v>
      </c>
      <c r="V11" s="30">
        <f t="shared" si="2"/>
        <v>9.4359470324129058E-18</v>
      </c>
      <c r="W11" s="30">
        <f t="shared" si="2"/>
        <v>-2.2173628493223074E-17</v>
      </c>
      <c r="X11" s="30">
        <f t="shared" si="2"/>
        <v>-1.1992292467226384E-17</v>
      </c>
      <c r="Y11" s="30">
        <f t="shared" si="2"/>
        <v>1.2027867851011065E-18</v>
      </c>
    </row>
    <row r="12" spans="1:25">
      <c r="A12" s="16" t="s">
        <v>18</v>
      </c>
      <c r="B12" s="15">
        <f t="shared" si="0"/>
        <v>3.4252048831958554E-5</v>
      </c>
      <c r="C12" s="15">
        <f t="shared" si="0"/>
        <v>4.191856146103889E-5</v>
      </c>
      <c r="D12" s="15">
        <f t="shared" si="0"/>
        <v>4.0630606730258288E-5</v>
      </c>
      <c r="E12" s="15">
        <f t="shared" si="0"/>
        <v>2.3754229264343787E-5</v>
      </c>
      <c r="F12" s="5"/>
      <c r="G12" s="15">
        <f>T.J2e!B12*T.J7b!C12</f>
        <v>1.0571029165867998E-5</v>
      </c>
      <c r="H12" s="15">
        <f>T.J2e!C12*T.J7b!D12</f>
        <v>1.3717717552291556E-5</v>
      </c>
      <c r="I12" s="15">
        <f>T.J2e!D12*T.J7b!E12</f>
        <v>9.511540528662046E-6</v>
      </c>
      <c r="J12" s="15">
        <f>T.J2e!E12*T.J7b!F12</f>
        <v>8.7990521125125287E-6</v>
      </c>
      <c r="K12" s="5"/>
      <c r="L12" s="14">
        <f>T.J7!B12*(1-T.J2e!B12)</f>
        <v>0.30861415439177881</v>
      </c>
      <c r="M12" s="14">
        <f>T.J7!C12*(1-T.J2e!C12)</f>
        <v>0.32723314081411409</v>
      </c>
      <c r="N12" s="14">
        <f>T.J7!D12*(1-T.J2e!D12)</f>
        <v>0.23408840857688479</v>
      </c>
      <c r="O12" s="14">
        <f>T.J7!E12*(1-T.J2e!E12)</f>
        <v>0.37041164332866044</v>
      </c>
      <c r="P12" s="5"/>
      <c r="Q12" s="14">
        <f t="shared" si="1"/>
        <v>0.30862472542094471</v>
      </c>
      <c r="R12" s="14">
        <f t="shared" si="1"/>
        <v>0.32724685853166641</v>
      </c>
      <c r="S12" s="14">
        <f t="shared" si="1"/>
        <v>0.23409792011741343</v>
      </c>
      <c r="T12" s="14">
        <f t="shared" si="1"/>
        <v>0.37042044238077299</v>
      </c>
      <c r="V12" s="30">
        <f t="shared" si="2"/>
        <v>3.8689076898787422E-17</v>
      </c>
      <c r="W12" s="30">
        <f t="shared" si="2"/>
        <v>2.7985968577282083E-17</v>
      </c>
      <c r="X12" s="30">
        <f t="shared" si="2"/>
        <v>-2.2595450900955716E-17</v>
      </c>
      <c r="Y12" s="30">
        <f t="shared" si="2"/>
        <v>2.7755575615628914E-17</v>
      </c>
    </row>
    <row r="13" spans="1:25">
      <c r="A13" s="16" t="s">
        <v>17</v>
      </c>
      <c r="B13" s="15">
        <f t="shared" si="0"/>
        <v>1.1745119845840138E-4</v>
      </c>
      <c r="C13" s="15">
        <f t="shared" si="0"/>
        <v>1.3356979253499249E-4</v>
      </c>
      <c r="D13" s="15">
        <f t="shared" si="0"/>
        <v>1.3948398383709082E-4</v>
      </c>
      <c r="E13" s="15">
        <f t="shared" si="0"/>
        <v>7.7857252841759814E-5</v>
      </c>
      <c r="F13" s="5"/>
      <c r="G13" s="15">
        <f>T.J2e!B13*T.J7b!C13</f>
        <v>3.6398752741607821E-5</v>
      </c>
      <c r="H13" s="15">
        <f>T.J2e!C13*T.J7b!D13</f>
        <v>4.4253733146288482E-5</v>
      </c>
      <c r="I13" s="15">
        <f>T.J2e!D13*T.J7b!E13</f>
        <v>3.3396290089786316E-5</v>
      </c>
      <c r="J13" s="15">
        <f>T.J2e!E13*T.J7b!F13</f>
        <v>2.9345486638344308E-5</v>
      </c>
      <c r="K13" s="5"/>
      <c r="L13" s="14">
        <f>T.J7!B13*(1-T.J2e!B13)</f>
        <v>0.30986893400977983</v>
      </c>
      <c r="M13" s="14">
        <f>T.J7!C13*(1-T.J2e!C13)</f>
        <v>0.33127117549981389</v>
      </c>
      <c r="N13" s="14">
        <f>T.J7!D13*(1-T.J2e!D13)</f>
        <v>0.23939402161898887</v>
      </c>
      <c r="O13" s="14">
        <f>T.J7!E13*(1-T.J2e!E13)</f>
        <v>0.3768846293486573</v>
      </c>
      <c r="P13" s="5"/>
      <c r="Q13" s="14">
        <f t="shared" si="1"/>
        <v>0.30990533276252141</v>
      </c>
      <c r="R13" s="14">
        <f t="shared" si="1"/>
        <v>0.33131542923296015</v>
      </c>
      <c r="S13" s="14">
        <f t="shared" si="1"/>
        <v>0.23942741790907868</v>
      </c>
      <c r="T13" s="14">
        <f t="shared" si="1"/>
        <v>0.3769139748352956</v>
      </c>
      <c r="V13" s="30">
        <f t="shared" si="2"/>
        <v>-2.3493305825045274E-17</v>
      </c>
      <c r="W13" s="30">
        <f t="shared" si="2"/>
        <v>-2.8460307027744491E-17</v>
      </c>
      <c r="X13" s="30">
        <f t="shared" si="2"/>
        <v>1.8065518699039718E-17</v>
      </c>
      <c r="Y13" s="30">
        <f t="shared" si="2"/>
        <v>-4.5140079825076174E-17</v>
      </c>
    </row>
    <row r="14" spans="1:25">
      <c r="A14" s="16" t="s">
        <v>16</v>
      </c>
      <c r="B14" s="15">
        <f t="shared" si="0"/>
        <v>1.3634216850622562E-4</v>
      </c>
      <c r="C14" s="15">
        <f t="shared" si="0"/>
        <v>1.4307129775835808E-4</v>
      </c>
      <c r="D14" s="15">
        <f t="shared" si="0"/>
        <v>1.7378817400881574E-4</v>
      </c>
      <c r="E14" s="15">
        <f t="shared" si="0"/>
        <v>9.0463285473402937E-5</v>
      </c>
      <c r="F14" s="5"/>
      <c r="G14" s="15">
        <f>T.J2e!B14*T.J7b!C14</f>
        <v>4.3015901482424802E-5</v>
      </c>
      <c r="H14" s="15">
        <f>T.J2e!C14*T.J7b!D14</f>
        <v>4.8617327422471865E-5</v>
      </c>
      <c r="I14" s="15">
        <f>T.J2e!D14*T.J7b!E14</f>
        <v>4.3227878994064524E-5</v>
      </c>
      <c r="J14" s="15">
        <f>T.J2e!E14*T.J7b!F14</f>
        <v>3.4510342709018255E-5</v>
      </c>
      <c r="K14" s="5"/>
      <c r="L14" s="14">
        <f>T.J7!B14*(1-T.J2e!B14)</f>
        <v>0.31545659770823231</v>
      </c>
      <c r="M14" s="14">
        <f>T.J7!C14*(1-T.J2e!C14)</f>
        <v>0.339763267964795</v>
      </c>
      <c r="N14" s="14">
        <f>T.J7!D14*(1-T.J2e!D14)</f>
        <v>0.24869567072909943</v>
      </c>
      <c r="O14" s="14">
        <f>T.J7!E14*(1-T.J2e!E14)</f>
        <v>0.38145000603785756</v>
      </c>
      <c r="P14" s="5"/>
      <c r="Q14" s="14">
        <f t="shared" si="1"/>
        <v>0.31549961360971474</v>
      </c>
      <c r="R14" s="14">
        <f t="shared" si="1"/>
        <v>0.33981188529221745</v>
      </c>
      <c r="S14" s="14">
        <f t="shared" si="1"/>
        <v>0.24873889860809348</v>
      </c>
      <c r="T14" s="14">
        <f t="shared" si="1"/>
        <v>0.38148451638056657</v>
      </c>
      <c r="V14" s="30">
        <f t="shared" si="2"/>
        <v>-9.5545316450285078E-19</v>
      </c>
      <c r="W14" s="30">
        <f t="shared" si="2"/>
        <v>-2.0803129184565616E-17</v>
      </c>
      <c r="X14" s="30">
        <f t="shared" si="2"/>
        <v>-1.3518645838178633E-17</v>
      </c>
      <c r="Y14" s="30">
        <f t="shared" si="2"/>
        <v>-2.8257019120403459E-18</v>
      </c>
    </row>
    <row r="15" spans="1:25">
      <c r="A15" s="16" t="s">
        <v>15</v>
      </c>
      <c r="B15" s="15">
        <f t="shared" si="0"/>
        <v>7.0324624203901333E-4</v>
      </c>
      <c r="C15" s="15">
        <f t="shared" si="0"/>
        <v>6.790671091311787E-4</v>
      </c>
      <c r="D15" s="15">
        <f t="shared" si="0"/>
        <v>9.7768617634636629E-4</v>
      </c>
      <c r="E15" s="15">
        <f t="shared" si="0"/>
        <v>4.7688214460544159E-4</v>
      </c>
      <c r="F15" s="5"/>
      <c r="G15" s="15">
        <f>T.J2e!B15*T.J7b!C15</f>
        <v>2.2782007590859809E-4</v>
      </c>
      <c r="H15" s="15">
        <f>T.J2e!C15*T.J7b!D15</f>
        <v>2.3751257877582756E-4</v>
      </c>
      <c r="I15" s="15">
        <f>T.J2e!D15*T.J7b!E15</f>
        <v>2.5167978890920179E-4</v>
      </c>
      <c r="J15" s="15">
        <f>T.J2e!E15*T.J7b!F15</f>
        <v>1.847328932765264E-4</v>
      </c>
      <c r="K15" s="5"/>
      <c r="L15" s="14">
        <f>T.J7!B15*(1-T.J2e!B15)</f>
        <v>0.32372709399238375</v>
      </c>
      <c r="M15" s="14">
        <f>T.J7!C15*(1-T.J2e!C15)</f>
        <v>0.34952553084076066</v>
      </c>
      <c r="N15" s="14">
        <f>T.J7!D15*(1-T.J2e!D15)</f>
        <v>0.25717222063866402</v>
      </c>
      <c r="O15" s="14">
        <f>T.J7!E15*(1-T.J2e!E15)</f>
        <v>0.38719167732935622</v>
      </c>
      <c r="P15" s="5"/>
      <c r="Q15" s="14">
        <f t="shared" si="1"/>
        <v>0.32395491406829235</v>
      </c>
      <c r="R15" s="14">
        <f t="shared" si="1"/>
        <v>0.34976304341953646</v>
      </c>
      <c r="S15" s="14">
        <f t="shared" si="1"/>
        <v>0.25742390042757324</v>
      </c>
      <c r="T15" s="14">
        <f t="shared" si="1"/>
        <v>0.38737641022263275</v>
      </c>
      <c r="V15" s="30">
        <f t="shared" si="2"/>
        <v>4.3368086899420177E-18</v>
      </c>
      <c r="W15" s="30">
        <f t="shared" si="2"/>
        <v>-2.7213474529386161E-17</v>
      </c>
      <c r="X15" s="30">
        <f t="shared" si="2"/>
        <v>1.8594067258126401E-17</v>
      </c>
      <c r="Y15" s="30">
        <f t="shared" si="2"/>
        <v>2.6834003769016235E-18</v>
      </c>
    </row>
    <row r="16" spans="1:25">
      <c r="A16" s="16" t="s">
        <v>14</v>
      </c>
      <c r="B16" s="15">
        <f t="shared" si="0"/>
        <v>2.1565167175941961E-3</v>
      </c>
      <c r="C16" s="15">
        <f t="shared" si="0"/>
        <v>1.9029502953291897E-3</v>
      </c>
      <c r="D16" s="15">
        <f t="shared" si="0"/>
        <v>3.0558185847667629E-3</v>
      </c>
      <c r="E16" s="15">
        <f t="shared" si="0"/>
        <v>1.3271383064928947E-3</v>
      </c>
      <c r="F16" s="5"/>
      <c r="G16" s="15">
        <f>T.J2e!B16*T.J7b!C16</f>
        <v>7.7006683331178147E-4</v>
      </c>
      <c r="H16" s="15">
        <f>T.J2e!C16*T.J7b!D16</f>
        <v>6.998220483095609E-4</v>
      </c>
      <c r="I16" s="15">
        <f>T.J2e!D16*T.J7b!E16</f>
        <v>8.241706772173621E-4</v>
      </c>
      <c r="J16" s="15">
        <f>T.J2e!E16*T.J7b!F16</f>
        <v>5.6187939784584464E-4</v>
      </c>
      <c r="K16" s="5"/>
      <c r="L16" s="14">
        <f>T.J7!B16*(1-T.J2e!B16)</f>
        <v>0.35631820752556537</v>
      </c>
      <c r="M16" s="14">
        <f>T.J7!C16*(1-T.J2e!C16)</f>
        <v>0.36705652451906062</v>
      </c>
      <c r="N16" s="14">
        <f>T.J7!D16*(1-T.J2e!D16)</f>
        <v>0.26888119773890784</v>
      </c>
      <c r="O16" s="14">
        <f>T.J7!E16*(1-T.J2e!E16)</f>
        <v>0.42281479136578481</v>
      </c>
      <c r="P16" s="5"/>
      <c r="Q16" s="14">
        <f t="shared" si="1"/>
        <v>0.35708827435887713</v>
      </c>
      <c r="R16" s="14">
        <f t="shared" si="1"/>
        <v>0.36775634656737016</v>
      </c>
      <c r="S16" s="14">
        <f t="shared" si="1"/>
        <v>0.26970536841612519</v>
      </c>
      <c r="T16" s="14">
        <f t="shared" si="1"/>
        <v>0.42337667076363067</v>
      </c>
      <c r="V16" s="30">
        <f t="shared" si="2"/>
        <v>-1.4853569763051411E-17</v>
      </c>
      <c r="W16" s="30">
        <f t="shared" si="2"/>
        <v>-2.1250362580715887E-17</v>
      </c>
      <c r="X16" s="30">
        <f t="shared" si="2"/>
        <v>-1.1384122811097797E-17</v>
      </c>
      <c r="Y16" s="30">
        <f t="shared" si="2"/>
        <v>1.0083080204115191E-17</v>
      </c>
    </row>
    <row r="17" spans="1:25">
      <c r="A17" s="16" t="s">
        <v>13</v>
      </c>
      <c r="B17" s="15">
        <f t="shared" si="0"/>
        <v>7.2712078603043373E-3</v>
      </c>
      <c r="C17" s="15">
        <f t="shared" si="0"/>
        <v>8.0956808114308314E-3</v>
      </c>
      <c r="D17" s="15">
        <f t="shared" si="0"/>
        <v>1.3140452845700564E-2</v>
      </c>
      <c r="E17" s="15">
        <f t="shared" si="0"/>
        <v>5.0121910399111326E-3</v>
      </c>
      <c r="F17" s="5"/>
      <c r="G17" s="15">
        <f>T.J2e!B17*T.J7b!C17</f>
        <v>3.0256300756010069E-3</v>
      </c>
      <c r="H17" s="15">
        <f>T.J2e!C17*T.J7b!D17</f>
        <v>3.1610154556303187E-3</v>
      </c>
      <c r="I17" s="15">
        <f>T.J2e!D17*T.J7b!E17</f>
        <v>4.0803323159643934E-3</v>
      </c>
      <c r="J17" s="15">
        <f>T.J2e!E17*T.J7b!F17</f>
        <v>2.4532407989055018E-3</v>
      </c>
      <c r="K17" s="5"/>
      <c r="L17" s="14">
        <f>T.J7!B17*(1-T.J2e!B17)</f>
        <v>0.41308543891457478</v>
      </c>
      <c r="M17" s="14">
        <f>T.J7!C17*(1-T.J2e!C17)</f>
        <v>0.38729601085981813</v>
      </c>
      <c r="N17" s="14">
        <f>T.J7!D17*(1-T.J2e!D17)</f>
        <v>0.3064365398099031</v>
      </c>
      <c r="O17" s="14">
        <f>T.J7!E17*(1-T.J2e!E17)</f>
        <v>0.48700152646172118</v>
      </c>
      <c r="P17" s="5"/>
      <c r="Q17" s="14">
        <f t="shared" si="1"/>
        <v>0.4161110689901758</v>
      </c>
      <c r="R17" s="14">
        <f t="shared" si="1"/>
        <v>0.39045702631544849</v>
      </c>
      <c r="S17" s="14">
        <f t="shared" si="1"/>
        <v>0.31051687212586748</v>
      </c>
      <c r="T17" s="14">
        <f t="shared" si="1"/>
        <v>0.4894547672606267</v>
      </c>
      <c r="V17" s="30">
        <f t="shared" si="2"/>
        <v>1.9949319973733282E-17</v>
      </c>
      <c r="W17" s="30">
        <f t="shared" si="2"/>
        <v>3.7296554733501353E-17</v>
      </c>
      <c r="X17" s="30">
        <f t="shared" si="2"/>
        <v>-7.8062556418956319E-18</v>
      </c>
      <c r="Y17" s="30">
        <f t="shared" si="2"/>
        <v>1.8648277366750676E-17</v>
      </c>
    </row>
    <row r="18" spans="1:25">
      <c r="A18" s="16" t="s">
        <v>12</v>
      </c>
      <c r="B18" s="15">
        <f t="shared" si="0"/>
        <v>3.1376818250728911E-2</v>
      </c>
      <c r="C18" s="15">
        <f t="shared" si="0"/>
        <v>2.9407750249200094E-2</v>
      </c>
      <c r="D18" s="15">
        <f t="shared" si="0"/>
        <v>4.5640687651328851E-2</v>
      </c>
      <c r="E18" s="15">
        <f t="shared" si="0"/>
        <v>1.6348569779649502E-2</v>
      </c>
      <c r="F18" s="5"/>
      <c r="G18" s="15">
        <f>T.J2e!B18*T.J7b!C18</f>
        <v>1.3370178643421797E-2</v>
      </c>
      <c r="H18" s="15">
        <f>T.J2e!C18*T.J7b!D18</f>
        <v>1.1733332049478873E-2</v>
      </c>
      <c r="I18" s="15">
        <f>T.J2e!D18*T.J7b!E18</f>
        <v>1.6842397144055585E-2</v>
      </c>
      <c r="J18" s="15">
        <f>T.J2e!E18*T.J7b!F18</f>
        <v>8.5394816118500236E-3</v>
      </c>
      <c r="K18" s="5"/>
      <c r="L18" s="14">
        <f>T.J7!B18*(1-T.J2e!B18)</f>
        <v>0.41274627894581123</v>
      </c>
      <c r="M18" s="14">
        <f>T.J7!C18*(1-T.J2e!C18)</f>
        <v>0.38725441607987782</v>
      </c>
      <c r="N18" s="14">
        <f>T.J7!D18*(1-T.J2e!D18)</f>
        <v>0.35217914943567064</v>
      </c>
      <c r="O18" s="14">
        <f>T.J7!E18*(1-T.J2e!E18)</f>
        <v>0.51379866337254276</v>
      </c>
      <c r="P18" s="5"/>
      <c r="Q18" s="14">
        <f t="shared" si="1"/>
        <v>0.42611645758923306</v>
      </c>
      <c r="R18" s="14">
        <f t="shared" si="1"/>
        <v>0.39898774812935667</v>
      </c>
      <c r="S18" s="14">
        <f t="shared" si="1"/>
        <v>0.36902154657972625</v>
      </c>
      <c r="T18" s="14">
        <f t="shared" si="1"/>
        <v>0.52233814498439279</v>
      </c>
      <c r="V18" s="30">
        <f t="shared" si="2"/>
        <v>2.9490299091605721E-17</v>
      </c>
      <c r="W18" s="30">
        <f t="shared" si="2"/>
        <v>-2.2551405187698492E-17</v>
      </c>
      <c r="X18" s="30">
        <f t="shared" si="2"/>
        <v>0</v>
      </c>
      <c r="Y18" s="30">
        <f t="shared" si="2"/>
        <v>0</v>
      </c>
    </row>
    <row r="19" spans="1:25">
      <c r="A19" s="16" t="s">
        <v>11</v>
      </c>
      <c r="B19" s="15">
        <f t="shared" si="0"/>
        <v>5.681683041930112E-2</v>
      </c>
      <c r="C19" s="15">
        <f t="shared" si="0"/>
        <v>6.1052832380199228E-2</v>
      </c>
      <c r="D19" s="15">
        <f t="shared" si="0"/>
        <v>9.2126149869735413E-2</v>
      </c>
      <c r="E19" s="15">
        <f t="shared" si="0"/>
        <v>2.842827030934314E-2</v>
      </c>
      <c r="F19" s="5"/>
      <c r="G19" s="15">
        <f>T.J2e!B19*T.J7b!C19</f>
        <v>2.6060206028202696E-2</v>
      </c>
      <c r="H19" s="15">
        <f>T.J2e!C19*T.J7b!D19</f>
        <v>2.4576400940014131E-2</v>
      </c>
      <c r="I19" s="15">
        <f>T.J2e!D19*T.J7b!E19</f>
        <v>3.9006946499667204E-2</v>
      </c>
      <c r="J19" s="15">
        <f>T.J2e!E19*T.J7b!F19</f>
        <v>1.546838854236377E-2</v>
      </c>
      <c r="K19" s="5"/>
      <c r="L19" s="14">
        <f>T.J7!B19*(1-T.J2e!B19)</f>
        <v>0.43261032937269217</v>
      </c>
      <c r="M19" s="14">
        <f>T.J7!C19*(1-T.J2e!C19)</f>
        <v>0.37796677325651662</v>
      </c>
      <c r="N19" s="14">
        <f>T.J7!D19*(1-T.J2e!D19)</f>
        <v>0.38440102783576602</v>
      </c>
      <c r="O19" s="14">
        <f>T.J7!E19*(1-T.J2e!E19)</f>
        <v>0.5286515446805865</v>
      </c>
      <c r="P19" s="5"/>
      <c r="Q19" s="14">
        <f t="shared" si="1"/>
        <v>0.45867053540089486</v>
      </c>
      <c r="R19" s="14">
        <f t="shared" si="1"/>
        <v>0.40254317419653074</v>
      </c>
      <c r="S19" s="14">
        <f t="shared" si="1"/>
        <v>0.42340797433543326</v>
      </c>
      <c r="T19" s="14">
        <f t="shared" si="1"/>
        <v>0.54411993322295027</v>
      </c>
      <c r="V19" s="30">
        <f t="shared" si="2"/>
        <v>0</v>
      </c>
      <c r="W19" s="30">
        <f t="shared" si="2"/>
        <v>0</v>
      </c>
      <c r="X19" s="30">
        <f t="shared" si="2"/>
        <v>0</v>
      </c>
      <c r="Y19" s="30">
        <f t="shared" si="2"/>
        <v>0</v>
      </c>
    </row>
    <row r="20" spans="1:25">
      <c r="A20" s="5" t="s">
        <v>10</v>
      </c>
      <c r="B20" s="15">
        <f t="shared" si="0"/>
        <v>8.8078526105013641E-2</v>
      </c>
      <c r="C20" s="15">
        <f t="shared" si="0"/>
        <v>9.3465530291285723E-2</v>
      </c>
      <c r="D20" s="15">
        <f t="shared" si="0"/>
        <v>0.1577565645731433</v>
      </c>
      <c r="E20" s="15">
        <f t="shared" si="0"/>
        <v>4.4468560526613167E-2</v>
      </c>
      <c r="F20" s="5"/>
      <c r="G20" s="15">
        <f>T.J2e!B20*T.J7b!C20</f>
        <v>4.0547331947809614E-2</v>
      </c>
      <c r="H20" s="15">
        <f>T.J2e!C20*T.J7b!D20</f>
        <v>3.6889020129328896E-2</v>
      </c>
      <c r="I20" s="15">
        <f>T.J2e!D20*T.J7b!E20</f>
        <v>7.612610434467422E-2</v>
      </c>
      <c r="J20" s="15">
        <f>T.J2e!E20*T.J7b!F20</f>
        <v>2.2903018441615828E-2</v>
      </c>
      <c r="K20" s="5"/>
      <c r="L20" s="14">
        <f>T.J7!B20*(1-T.J2e!B20)</f>
        <v>0.41980701026116568</v>
      </c>
      <c r="M20" s="14">
        <f>T.J7!C20*(1-T.J2e!C20)</f>
        <v>0.35779145741532431</v>
      </c>
      <c r="N20" s="14">
        <f>T.J7!D20*(1-T.J2e!D20)</f>
        <v>0.40642816875740395</v>
      </c>
      <c r="O20" s="14">
        <f>T.J7!E20*(1-T.J2e!E20)</f>
        <v>0.49213543052974279</v>
      </c>
      <c r="P20" s="5"/>
      <c r="Q20" s="14">
        <f t="shared" si="1"/>
        <v>0.46035434220897531</v>
      </c>
      <c r="R20" s="14">
        <f t="shared" si="1"/>
        <v>0.39468047754465319</v>
      </c>
      <c r="S20" s="14">
        <f t="shared" si="1"/>
        <v>0.48255427310207821</v>
      </c>
      <c r="T20" s="14">
        <f t="shared" si="1"/>
        <v>0.51503844897135864</v>
      </c>
      <c r="V20" s="30">
        <f t="shared" si="2"/>
        <v>0</v>
      </c>
      <c r="W20" s="30">
        <f t="shared" si="2"/>
        <v>0</v>
      </c>
      <c r="X20" s="30">
        <f t="shared" si="2"/>
        <v>0</v>
      </c>
      <c r="Y20" s="30">
        <f t="shared" si="2"/>
        <v>0</v>
      </c>
    </row>
    <row r="21" spans="1:25">
      <c r="A21" s="5" t="s">
        <v>9</v>
      </c>
      <c r="B21" s="15">
        <f t="shared" si="0"/>
        <v>0.26930959055586517</v>
      </c>
      <c r="C21" s="15">
        <f t="shared" si="0"/>
        <v>0.28966002083128894</v>
      </c>
      <c r="D21" s="15">
        <f t="shared" si="0"/>
        <v>0.43099469806893986</v>
      </c>
      <c r="E21" s="15">
        <f t="shared" si="0"/>
        <v>0.12890390336147167</v>
      </c>
      <c r="F21" s="5"/>
      <c r="G21" s="15">
        <f>T.J2e!B21*T.J7b!C21</f>
        <v>0.12700928758217481</v>
      </c>
      <c r="H21" s="15">
        <f>T.J2e!C21*T.J7b!D21</f>
        <v>0.11356352369238351</v>
      </c>
      <c r="I21" s="15">
        <f>T.J2e!D21*T.J7b!E21</f>
        <v>0.26332672560545606</v>
      </c>
      <c r="J21" s="15">
        <f>T.J2e!E21*T.J7b!F21</f>
        <v>6.2459397519589052E-2</v>
      </c>
      <c r="K21" s="5"/>
      <c r="L21" s="14">
        <f>T.J7!B21*(1-T.J2e!B21)</f>
        <v>0.34460142379287434</v>
      </c>
      <c r="M21" s="14">
        <f>T.J7!C21*(1-T.J2e!C21)</f>
        <v>0.27849445989289018</v>
      </c>
      <c r="N21" s="14">
        <f>T.J7!D21*(1-T.J2e!D21)</f>
        <v>0.34764767102931543</v>
      </c>
      <c r="O21" s="14">
        <f>T.J7!E21*(1-T.J2e!E21)</f>
        <v>0.42208293122929857</v>
      </c>
      <c r="P21" s="5"/>
      <c r="Q21" s="14">
        <f t="shared" si="1"/>
        <v>0.47161071137504906</v>
      </c>
      <c r="R21" s="14">
        <f t="shared" si="1"/>
        <v>0.39205798358527372</v>
      </c>
      <c r="S21" s="14">
        <f t="shared" si="1"/>
        <v>0.61097439663477149</v>
      </c>
      <c r="T21" s="14">
        <f t="shared" si="1"/>
        <v>0.48454232874888759</v>
      </c>
      <c r="V21" s="30">
        <f t="shared" si="2"/>
        <v>0</v>
      </c>
      <c r="W21" s="30">
        <f t="shared" si="2"/>
        <v>0</v>
      </c>
      <c r="X21" s="30">
        <f t="shared" si="2"/>
        <v>0</v>
      </c>
      <c r="Y21" s="30">
        <f t="shared" si="2"/>
        <v>0</v>
      </c>
    </row>
    <row r="22" spans="1:25">
      <c r="A22" s="5"/>
      <c r="B22" s="11"/>
      <c r="C22" s="11"/>
      <c r="D22" s="11"/>
      <c r="E22" s="11"/>
      <c r="F22" s="5"/>
      <c r="G22" s="11"/>
      <c r="H22" s="11"/>
      <c r="I22" s="11"/>
      <c r="J22" s="11"/>
      <c r="K22" s="5"/>
      <c r="L22" s="12"/>
      <c r="M22" s="11"/>
      <c r="N22" s="11"/>
      <c r="O22" s="11"/>
      <c r="P22" s="5"/>
      <c r="Q22" s="12"/>
      <c r="R22" s="11"/>
      <c r="S22" s="11"/>
      <c r="T22" s="11"/>
    </row>
    <row r="23" spans="1:25">
      <c r="A23" s="5" t="s">
        <v>8</v>
      </c>
      <c r="B23" s="35">
        <f>SUMPRODUCT(B6:B21,Q6:Q21,T.J2e!G6:G21)/SUMPRODUCT(Q6:Q21,T.J2e!G6:G21)</f>
        <v>5.9482766952858052E-3</v>
      </c>
      <c r="C23" s="35">
        <f>SUMPRODUCT(C6:C21,R6:R21,T.J2e!H6:H21)/SUMPRODUCT(R6:R21,T.J2e!H6:H21)</f>
        <v>6.0058089592586374E-3</v>
      </c>
      <c r="D23" s="35">
        <f>SUMPRODUCT(D6:D21,S6:S21,T.J2e!I6:I21)/SUMPRODUCT(S6:S21,T.J2e!I6:I21)</f>
        <v>8.2973716894036952E-3</v>
      </c>
      <c r="E23" s="35">
        <f>SUMPRODUCT(E6:E21,T6:T21,T.J2e!J6:J21)/SUMPRODUCT(T6:T21,T.J2e!J6:J21)</f>
        <v>3.1065117139193249E-3</v>
      </c>
      <c r="F23" s="33"/>
      <c r="G23" s="34">
        <f>SUMPRODUCT(T.J3e!G6:G21,T.J2e!G6:G21)</f>
        <v>1.8915484095134109E-3</v>
      </c>
      <c r="H23" s="34">
        <f>SUMPRODUCT(T.J3e!H6:H21,T.J2e!H6:H21)</f>
        <v>2.0323432686754845E-3</v>
      </c>
      <c r="I23" s="34">
        <f>SUMPRODUCT(T.J3e!I6:I21,T.J2e!I6:I21)</f>
        <v>2.0434234411602884E-3</v>
      </c>
      <c r="J23" s="34">
        <f>SUMPRODUCT(T.J3e!J6:J21,T.J2e!J6:J21)</f>
        <v>1.15668060883312E-3</v>
      </c>
      <c r="K23" s="33"/>
      <c r="L23" s="34">
        <f>SUMPRODUCT(T.J3e!L6:L21,T.J2e!G6:G21)</f>
        <v>0.31610784980485052</v>
      </c>
      <c r="M23" s="34">
        <f>SUMPRODUCT(T.J3e!M6:M21,T.J2e!H6:H21)</f>
        <v>0.33636391316608782</v>
      </c>
      <c r="N23" s="34">
        <f>SUMPRODUCT(T.J3e!N6:N21,T.J2e!I6:I21)</f>
        <v>0.24423015783878621</v>
      </c>
      <c r="O23" s="34">
        <f>SUMPRODUCT(T.J3e!O6:O21,T.J2e!J6:J21)</f>
        <v>0.37118397519825408</v>
      </c>
      <c r="P23" s="33"/>
      <c r="Q23" s="34">
        <f>SUMPRODUCT(T.J3e!Q6:Q21,T.J2e!G6:G21)</f>
        <v>0.31799939821436385</v>
      </c>
      <c r="R23" s="34">
        <f>SUMPRODUCT(T.J3e!R6:R21,T.J2e!H6:H21)</f>
        <v>0.33839625643476323</v>
      </c>
      <c r="S23" s="34">
        <f>SUMPRODUCT(T.J3e!S6:S21,T.J2e!I6:I21)</f>
        <v>0.24627358127994656</v>
      </c>
      <c r="T23" s="34">
        <f>SUMPRODUCT(T.J3e!T6:T21,T.J2e!J6:J21)</f>
        <v>0.37234065580708725</v>
      </c>
      <c r="V23" s="30">
        <f t="shared" ref="V23:Y29" si="3">Q23-L23-G23</f>
        <v>-7.8062556418956319E-17</v>
      </c>
      <c r="W23" s="30">
        <f t="shared" si="3"/>
        <v>-7.7195194680967916E-17</v>
      </c>
      <c r="X23" s="30">
        <f t="shared" si="3"/>
        <v>5.8546917314217239E-17</v>
      </c>
      <c r="Y23" s="30">
        <f t="shared" si="3"/>
        <v>5.1608023410310011E-17</v>
      </c>
    </row>
    <row r="24" spans="1:25">
      <c r="A24" s="5" t="s">
        <v>7</v>
      </c>
      <c r="B24" s="34">
        <f>SUMPRODUCT(B6:B10,Q6:Q10,T.J2e!G6:G10)/SUMPRODUCT(Q6:Q10,T.J2e!G6:G10)</f>
        <v>2.0948963661771931E-5</v>
      </c>
      <c r="C24" s="34">
        <f>SUMPRODUCT(C6:C10,R6:R10,T.J2e!H6:H10)/SUMPRODUCT(R6:R10,T.J2e!H6:H10)</f>
        <v>2.0344975136629461E-5</v>
      </c>
      <c r="D24" s="34">
        <f>SUMPRODUCT(D6:D10,S6:S10,T.J2e!I6:I10)/SUMPRODUCT(S6:S10,T.J2e!I6:I10)</f>
        <v>2.5185452848533331E-5</v>
      </c>
      <c r="E24" s="34">
        <f>SUMPRODUCT(E6:E10,T6:T10,T.J2e!J6:J10)/SUMPRODUCT(T6:T10,T.J2e!J6:J10)</f>
        <v>1.5216138283898222E-5</v>
      </c>
      <c r="F24" s="33"/>
      <c r="G24" s="4">
        <f>SUMPRODUCT(T.J3e!G6:G10,T.J2e!G6:G10)/SUM(T.J2e!G6:G10)</f>
        <v>6.1911608121257597E-6</v>
      </c>
      <c r="H24" s="4">
        <f>SUMPRODUCT(T.J3e!H6:H10,T.J2e!H6:H10)/SUM(T.J2e!H6:H10)</f>
        <v>6.5865943866730375E-6</v>
      </c>
      <c r="I24" s="4">
        <f>SUMPRODUCT(T.J3e!I6:I10,T.J2e!I6:I10)/SUM(T.J2e!I6:I10)</f>
        <v>5.7695785669989137E-6</v>
      </c>
      <c r="J24" s="4">
        <f>SUMPRODUCT(T.J3e!J6:J10,T.J2e!J6:J10)/SUM(T.J2e!J6:J10)</f>
        <v>5.0894866645314302E-6</v>
      </c>
      <c r="K24" s="33"/>
      <c r="L24" s="4">
        <f>SUMPRODUCT(T.J3e!L6:L10,T.J2e!G6:G10)/SUM(T.J2e!G6:G10)</f>
        <v>0.2955292306425828</v>
      </c>
      <c r="M24" s="4">
        <f>SUMPRODUCT(T.J3e!M6:M10,T.J2e!H6:H10)/SUM(T.J2e!H6:H10)</f>
        <v>0.32373892513221225</v>
      </c>
      <c r="N24" s="4">
        <f>SUMPRODUCT(T.J3e!N6:N10,T.J2e!I6:I10)/SUM(T.J2e!I6:I10)</f>
        <v>0.22907800357006242</v>
      </c>
      <c r="O24" s="4">
        <f>SUMPRODUCT(T.J3e!O6:O10,T.J2e!J6:J10)/SUM(T.J2e!J6:J10)</f>
        <v>0.33447443281875155</v>
      </c>
      <c r="P24" s="33"/>
      <c r="Q24" s="4">
        <f>SUMPRODUCT(T.J3e!Q6:Q10,T.J2e!G6:G10)/SUM(T.J2e!G6:G10)</f>
        <v>0.29553542180339493</v>
      </c>
      <c r="R24" s="4">
        <f>SUMPRODUCT(T.J3e!R6:R10,T.J2e!H6:H10)/SUM(T.J2e!H6:H10)</f>
        <v>0.32374551172659899</v>
      </c>
      <c r="S24" s="4">
        <f>SUMPRODUCT(T.J3e!S6:S10,T.J2e!I6:I10)/SUM(T.J2e!I6:I10)</f>
        <v>0.22908377314862949</v>
      </c>
      <c r="T24" s="4">
        <f>SUMPRODUCT(T.J3e!T6:T10,T.J2e!J6:J10)/SUM(T.J2e!J6:J10)</f>
        <v>0.33447952230541605</v>
      </c>
      <c r="V24" s="30">
        <f t="shared" si="3"/>
        <v>4.354596381834358E-18</v>
      </c>
      <c r="W24" s="30">
        <f t="shared" si="3"/>
        <v>6.4105994547047213E-17</v>
      </c>
      <c r="X24" s="30">
        <f t="shared" si="3"/>
        <v>7.3028639613424012E-17</v>
      </c>
      <c r="Y24" s="30">
        <f t="shared" si="3"/>
        <v>-3.127669157736504E-17</v>
      </c>
    </row>
    <row r="25" spans="1:25">
      <c r="A25" s="5" t="s">
        <v>6</v>
      </c>
      <c r="B25" s="34">
        <f>SUMPRODUCT(B11:B14,Q11:Q14,T.J2e!G11:G14)/SUMPRODUCT(Q11:Q14,T.J2e!G11:G14)</f>
        <v>8.747804523576158E-5</v>
      </c>
      <c r="C25" s="34">
        <f>SUMPRODUCT(C11:C14,R11:R14,T.J2e!H11:H14)/SUMPRODUCT(R11:R14,T.J2e!H11:H14)</f>
        <v>9.731134020631683E-5</v>
      </c>
      <c r="D25" s="34">
        <f>SUMPRODUCT(D11:D14,S11:S14,T.J2e!I11:I14)/SUMPRODUCT(S11:S14,T.J2e!I11:I14)</f>
        <v>1.0692234744971715E-4</v>
      </c>
      <c r="E25" s="34">
        <f>SUMPRODUCT(E11:E14,T11:T14,T.J2e!J11:J14)/SUMPRODUCT(T11:T14,T.J2e!J11:J14)</f>
        <v>5.6824026861096067E-5</v>
      </c>
      <c r="F25" s="33"/>
      <c r="G25" s="4">
        <f>SUMPRODUCT(T.J3e!G11:G14,T.J2e!G11:G14)/SUM(T.J2e!G11:G14)</f>
        <v>2.7203107600610032E-5</v>
      </c>
      <c r="H25" s="4">
        <f>SUMPRODUCT(T.J3e!H11:H14,T.J2e!H11:H14)/SUM(T.J2e!H11:H14)</f>
        <v>3.2228579174302719E-5</v>
      </c>
      <c r="I25" s="4">
        <f>SUMPRODUCT(T.J3e!I11:I14,T.J2e!I11:I14)/SUM(T.J2e!I11:I14)</f>
        <v>2.5603079015527403E-5</v>
      </c>
      <c r="J25" s="4">
        <f>SUMPRODUCT(T.J3e!J11:J14,T.J2e!J11:J14)/SUM(T.J2e!J11:J14)</f>
        <v>2.1239082850467461E-5</v>
      </c>
      <c r="K25" s="33"/>
      <c r="L25" s="4">
        <f>SUMPRODUCT(T.J3e!L11:L14,T.J2e!G11:G14)/SUM(T.J2e!G11:G14)</f>
        <v>0.31094348133436522</v>
      </c>
      <c r="M25" s="4">
        <f>SUMPRODUCT(T.J3e!M11:M14,T.J2e!H11:H14)/SUM(T.J2e!H11:H14)</f>
        <v>0.33115814559481793</v>
      </c>
      <c r="N25" s="4">
        <f>SUMPRODUCT(T.J3e!N11:N14,T.J2e!I11:I14)/SUM(T.J2e!I11:I14)</f>
        <v>0.23942928756082837</v>
      </c>
      <c r="O25" s="4">
        <f>SUMPRODUCT(T.J3e!O11:O14,T.J2e!J11:J14)/SUM(T.J2e!J11:J14)</f>
        <v>0.37374816839658603</v>
      </c>
      <c r="P25" s="33"/>
      <c r="Q25" s="4">
        <f>SUMPRODUCT(T.J3e!Q11:Q14,T.J2e!G11:G14)/SUM(T.J2e!G11:G14)</f>
        <v>0.31097068444196591</v>
      </c>
      <c r="R25" s="4">
        <f>SUMPRODUCT(T.J3e!R11:R14,T.J2e!H11:H14)/SUM(T.J2e!H11:H14)</f>
        <v>0.33119037417399222</v>
      </c>
      <c r="S25" s="4">
        <f>SUMPRODUCT(T.J3e!S11:S14,T.J2e!I11:I14)/SUM(T.J2e!I11:I14)</f>
        <v>0.23945489063984385</v>
      </c>
      <c r="T25" s="4">
        <f>SUMPRODUCT(T.J3e!T11:T14,T.J2e!J11:J14)/SUM(T.J2e!J11:J14)</f>
        <v>0.37376940747943654</v>
      </c>
      <c r="V25" s="30">
        <f t="shared" si="3"/>
        <v>7.175385502780629E-17</v>
      </c>
      <c r="W25" s="30">
        <f t="shared" si="3"/>
        <v>-1.5598958756635195E-17</v>
      </c>
      <c r="X25" s="30">
        <f t="shared" si="3"/>
        <v>-5.3640902483720332E-17</v>
      </c>
      <c r="Y25" s="30">
        <f t="shared" si="3"/>
        <v>4.2998780534417302E-17</v>
      </c>
    </row>
    <row r="26" spans="1:25">
      <c r="A26" s="5" t="s">
        <v>5</v>
      </c>
      <c r="B26" s="34">
        <f>SUMPRODUCT(B15:B21,Q15:Q21,T.J2e!G15:G21)/SUMPRODUCT(Q15:Q21,T.J2e!G15:G21)</f>
        <v>2.3165653628466953E-2</v>
      </c>
      <c r="C26" s="34">
        <f>SUMPRODUCT(C15:C21,R15:R21,T.J2e!H15:H21)/SUMPRODUCT(R15:R21,T.J2e!H15:H21)</f>
        <v>2.1755789827434851E-2</v>
      </c>
      <c r="D26" s="34">
        <f>SUMPRODUCT(D15:D21,S15:S21,T.J2e!I15:I21)/SUMPRODUCT(S15:S21,T.J2e!I15:I21)</f>
        <v>3.4283891552419871E-2</v>
      </c>
      <c r="E26" s="34">
        <f>SUMPRODUCT(E15:E21,T15:T21,T.J2e!J15:J21)/SUMPRODUCT(T15:T21,T.J2e!J15:J21)</f>
        <v>1.3160062218654445E-2</v>
      </c>
      <c r="F26" s="33"/>
      <c r="G26" s="4">
        <f>SUMPRODUCT(T.J3e!G15:G21,T.J2e!G15:G21)/SUM(T.J2e!G15:G21)</f>
        <v>8.4702297577721446E-3</v>
      </c>
      <c r="H26" s="4">
        <f>SUMPRODUCT(T.J3e!H15:H21,T.J2e!H15:H21)/SUM(T.J2e!H15:H21)</f>
        <v>8.0293235945851377E-3</v>
      </c>
      <c r="I26" s="4">
        <f>SUMPRODUCT(T.J3e!I15:I21,T.J2e!I15:I21)/SUM(T.J2e!I15:I21)</f>
        <v>9.9491531382904681E-3</v>
      </c>
      <c r="J26" s="4">
        <f>SUMPRODUCT(T.J3e!J15:J21,T.J2e!J15:J21)/SUM(T.J2e!J15:J21)</f>
        <v>5.7243991818259204E-3</v>
      </c>
      <c r="K26" s="33"/>
      <c r="L26" s="4">
        <f>SUMPRODUCT(T.J3e!L15:L21,T.J2e!G15:G21)/SUM(T.J2e!G15:G21)</f>
        <v>0.3571671873260937</v>
      </c>
      <c r="M26" s="4">
        <f>SUMPRODUCT(T.J3e!M15:M21,T.J2e!H15:H21)/SUM(T.J2e!H15:H21)</f>
        <v>0.36103673460293723</v>
      </c>
      <c r="N26" s="4">
        <f>SUMPRODUCT(T.J3e!N15:N21,T.J2e!I15:I21)/SUM(T.J2e!I15:I21)</f>
        <v>0.2802499079303245</v>
      </c>
      <c r="O26" s="4">
        <f>SUMPRODUCT(T.J3e!O15:O21,T.J2e!J15:J21)/SUM(T.J2e!J15:J21)</f>
        <v>0.42925828454071435</v>
      </c>
      <c r="P26" s="33"/>
      <c r="Q26" s="4">
        <f>SUMPRODUCT(T.J3e!Q15:Q21,T.J2e!G15:G21)/SUM(T.J2e!G15:G21)</f>
        <v>0.36563741708386582</v>
      </c>
      <c r="R26" s="4">
        <f>SUMPRODUCT(T.J3e!R15:R21,T.J2e!H15:H21)/SUM(T.J2e!H15:H21)</f>
        <v>0.36906605819752242</v>
      </c>
      <c r="S26" s="4">
        <f>SUMPRODUCT(T.J3e!S15:S21,T.J2e!I15:I21)/SUM(T.J2e!I15:I21)</f>
        <v>0.29019906106861498</v>
      </c>
      <c r="T26" s="4">
        <f>SUMPRODUCT(T.J3e!T15:T21,T.J2e!J15:J21)/SUM(T.J2e!J15:J21)</f>
        <v>0.43498268372254029</v>
      </c>
      <c r="V26" s="30">
        <f t="shared" si="3"/>
        <v>-2.6020852139652106E-17</v>
      </c>
      <c r="W26" s="30">
        <f t="shared" si="3"/>
        <v>5.377642775528102E-17</v>
      </c>
      <c r="X26" s="30">
        <f t="shared" si="3"/>
        <v>0</v>
      </c>
      <c r="Y26" s="30">
        <f t="shared" si="3"/>
        <v>1.3877787807814457E-17</v>
      </c>
    </row>
    <row r="27" spans="1:25">
      <c r="A27" s="5" t="s">
        <v>4</v>
      </c>
      <c r="B27" s="34">
        <f>SUMPRODUCT(B17:B21,Q17:Q21,T.J2e!G17:G21)/SUMPRODUCT(Q17:Q21,T.J2e!G17:G21)</f>
        <v>7.0228624232571091E-2</v>
      </c>
      <c r="C27" s="34">
        <f>SUMPRODUCT(C17:C21,R17:R21,T.J2e!H17:H21)/SUMPRODUCT(R17:R21,T.J2e!H17:H21)</f>
        <v>7.1678151215537542E-2</v>
      </c>
      <c r="D27" s="34">
        <f>SUMPRODUCT(D17:D21,S17:S21,T.J2e!I17:I21)/SUMPRODUCT(S17:S21,T.J2e!I17:I21)</f>
        <v>0.11534211419931231</v>
      </c>
      <c r="E27" s="34">
        <f>SUMPRODUCT(E17:E21,T17:T21,T.J2e!J17:J21)/SUMPRODUCT(T17:T21,T.J2e!J17:J21)</f>
        <v>3.7596882054736915E-2</v>
      </c>
      <c r="F27" s="33"/>
      <c r="G27" s="4">
        <f>SUMPRODUCT(T.J3e!G17:G21,T.J2e!G17:G21)/SUM(T.J2e!G17:G21)</f>
        <v>3.0638510245332803E-2</v>
      </c>
      <c r="H27" s="4">
        <f>SUMPRODUCT(T.J3e!H17:H21,T.J2e!H17:H21)/SUM(T.J2e!H17:H21)</f>
        <v>2.8338223866589494E-2</v>
      </c>
      <c r="I27" s="4">
        <f>SUMPRODUCT(T.J3e!I17:I21,T.J2e!I17:I21)/SUM(T.J2e!I17:I21)</f>
        <v>4.4861032726553236E-2</v>
      </c>
      <c r="J27" s="4">
        <f>SUMPRODUCT(T.J3e!J17:J21,T.J2e!J17:J21)/SUM(T.J2e!J17:J21)</f>
        <v>1.910167768409592E-2</v>
      </c>
      <c r="K27" s="33"/>
      <c r="L27" s="4">
        <f>SUMPRODUCT(T.J3e!L17:L21,T.J2e!G17:G21)/SUM(T.J2e!G17:G21)</f>
        <v>0.40562961518268992</v>
      </c>
      <c r="M27" s="4">
        <f>SUMPRODUCT(T.J3e!M17:M21,T.J2e!H17:H21)/SUM(T.J2e!H17:H21)</f>
        <v>0.36701549809780554</v>
      </c>
      <c r="N27" s="4">
        <f>SUMPRODUCT(T.J3e!N17:N21,T.J2e!I17:I21)/SUM(T.J2e!I17:I21)</f>
        <v>0.34407784738650687</v>
      </c>
      <c r="O27" s="4">
        <f>SUMPRODUCT(T.J3e!O17:O21,T.J2e!J17:J21)/SUM(T.J2e!J17:J21)</f>
        <v>0.48896379583804289</v>
      </c>
      <c r="P27" s="33"/>
      <c r="Q27" s="4">
        <f>SUMPRODUCT(T.J3e!Q17:Q21,T.J2e!G17:G21)/SUM(T.J2e!G17:G21)</f>
        <v>0.43626812542802273</v>
      </c>
      <c r="R27" s="4">
        <f>SUMPRODUCT(T.J3e!R17:R21,T.J2e!H17:H21)/SUM(T.J2e!H17:H21)</f>
        <v>0.39535372196439511</v>
      </c>
      <c r="S27" s="4">
        <f>SUMPRODUCT(T.J3e!S17:S21,T.J2e!I17:I21)/SUM(T.J2e!I17:I21)</f>
        <v>0.38893888011306021</v>
      </c>
      <c r="T27" s="4">
        <f>SUMPRODUCT(T.J3e!T17:T21,T.J2e!J17:J21)/SUM(T.J2e!J17:J21)</f>
        <v>0.50806547352213882</v>
      </c>
      <c r="V27" s="30">
        <f t="shared" si="3"/>
        <v>0</v>
      </c>
      <c r="W27" s="30">
        <f t="shared" si="3"/>
        <v>7.9797279894933126E-17</v>
      </c>
      <c r="X27" s="30">
        <f t="shared" si="3"/>
        <v>1.0408340855860843E-16</v>
      </c>
      <c r="Y27" s="30">
        <f t="shared" si="3"/>
        <v>0</v>
      </c>
    </row>
    <row r="28" spans="1:25">
      <c r="A28" s="5" t="s">
        <v>3</v>
      </c>
      <c r="B28" s="34">
        <f>SUMPRODUCT(B19:B21,Q19:Q21,T.J2e!G19:G21)/SUMPRODUCT(Q19:Q21,T.J2e!G19:G21)</f>
        <v>0.15664332921655783</v>
      </c>
      <c r="C28" s="34">
        <f>SUMPRODUCT(C19:C21,R19:R21,T.J2e!H19:H21)/SUMPRODUCT(R19:R21,T.J2e!H19:H21)</f>
        <v>0.16611704379123102</v>
      </c>
      <c r="D28" s="34">
        <f>SUMPRODUCT(D19:D21,S19:S21,T.J2e!I19:I21)/SUMPRODUCT(S19:S21,T.J2e!I19:I21)</f>
        <v>0.26168322896616658</v>
      </c>
      <c r="E28" s="34">
        <f>SUMPRODUCT(E19:E21,T19:T21,T.J2e!J19:J21)/SUMPRODUCT(T19:T21,T.J2e!J19:J21)</f>
        <v>7.6907137865556002E-2</v>
      </c>
      <c r="F28" s="33"/>
      <c r="G28" s="4">
        <f>SUMPRODUCT(T.J3e!G19:G21,T.J2e!G19:G21)/SUM(T.J2e!G19:G21)</f>
        <v>7.2776344695342152E-2</v>
      </c>
      <c r="H28" s="4">
        <f>SUMPRODUCT(T.J3e!H19:H21,T.J2e!H19:H21)/SUM(T.J2e!H19:H21)</f>
        <v>6.5691836998074196E-2</v>
      </c>
      <c r="I28" s="4">
        <f>SUMPRODUCT(T.J3e!I19:I21,T.J2e!I19:I21)/SUM(T.J2e!I19:I21)</f>
        <v>0.13409961261826173</v>
      </c>
      <c r="J28" s="4">
        <f>SUMPRODUCT(T.J3e!J19:J21,T.J2e!J19:J21)/SUM(T.J2e!J19:J21)</f>
        <v>3.9049723103521485E-2</v>
      </c>
      <c r="K28" s="33"/>
      <c r="L28" s="4">
        <f>SUMPRODUCT(T.J3e!L19:L21,T.J2e!G19:G21)/SUM(T.J2e!G19:G21)</f>
        <v>0.39182272287637415</v>
      </c>
      <c r="M28" s="4">
        <f>SUMPRODUCT(T.J3e!M19:M21,T.J2e!H19:H21)/SUM(T.J2e!H19:H21)</f>
        <v>0.32976329210133937</v>
      </c>
      <c r="N28" s="4">
        <f>SUMPRODUCT(T.J3e!N19:N21,T.J2e!I19:I21)/SUM(T.J2e!I19:I21)</f>
        <v>0.37835054763102072</v>
      </c>
      <c r="O28" s="4">
        <f>SUMPRODUCT(T.J3e!O19:O21,T.J2e!J19:J21)/SUM(T.J2e!J19:J21)</f>
        <v>0.46870188730987916</v>
      </c>
      <c r="P28" s="33"/>
      <c r="Q28" s="4">
        <f>SUMPRODUCT(T.J3e!Q19:Q21,T.J2e!G19:G21)/SUM(T.J2e!G19:G21)</f>
        <v>0.46459906757171621</v>
      </c>
      <c r="R28" s="4">
        <f>SUMPRODUCT(T.J3e!R19:R21,T.J2e!H19:H21)/SUM(T.J2e!H19:H21)</f>
        <v>0.3954551290994136</v>
      </c>
      <c r="S28" s="4">
        <f>SUMPRODUCT(T.J3e!S19:S21,T.J2e!I19:I21)/SUM(T.J2e!I19:I21)</f>
        <v>0.51245016024928247</v>
      </c>
      <c r="T28" s="4">
        <f>SUMPRODUCT(T.J3e!T19:T21,T.J2e!J19:J21)/SUM(T.J2e!J19:J21)</f>
        <v>0.50775161041340056</v>
      </c>
      <c r="V28" s="30">
        <f t="shared" si="3"/>
        <v>0</v>
      </c>
      <c r="W28" s="30">
        <f t="shared" si="3"/>
        <v>0</v>
      </c>
      <c r="X28" s="30">
        <f t="shared" si="3"/>
        <v>0</v>
      </c>
      <c r="Y28" s="30">
        <f t="shared" si="3"/>
        <v>-9.0205620750793969E-17</v>
      </c>
    </row>
    <row r="29" spans="1:25" ht="16" thickBot="1">
      <c r="A29" s="7" t="s">
        <v>2</v>
      </c>
      <c r="B29" s="32">
        <f>B21</f>
        <v>0.26930959055586517</v>
      </c>
      <c r="C29" s="32">
        <f>C21</f>
        <v>0.28966002083128894</v>
      </c>
      <c r="D29" s="32">
        <f>D21</f>
        <v>0.43099469806893986</v>
      </c>
      <c r="E29" s="32">
        <f>E21</f>
        <v>0.12890390336147167</v>
      </c>
      <c r="F29" s="31"/>
      <c r="G29" s="6">
        <f>G21</f>
        <v>0.12700928758217481</v>
      </c>
      <c r="H29" s="6">
        <f>H21</f>
        <v>0.11356352369238351</v>
      </c>
      <c r="I29" s="6">
        <f>I21</f>
        <v>0.26332672560545606</v>
      </c>
      <c r="J29" s="6">
        <f>J21</f>
        <v>6.2459397519589052E-2</v>
      </c>
      <c r="K29" s="31"/>
      <c r="L29" s="6">
        <f>L21</f>
        <v>0.34460142379287434</v>
      </c>
      <c r="M29" s="6">
        <f>M21</f>
        <v>0.27849445989289018</v>
      </c>
      <c r="N29" s="6">
        <f>N21</f>
        <v>0.34764767102931543</v>
      </c>
      <c r="O29" s="6">
        <f>O21</f>
        <v>0.42208293122929857</v>
      </c>
      <c r="P29" s="31"/>
      <c r="Q29" s="6">
        <f>Q21</f>
        <v>0.47161071137504906</v>
      </c>
      <c r="R29" s="6">
        <f>R21</f>
        <v>0.39205798358527372</v>
      </c>
      <c r="S29" s="6">
        <f>S21</f>
        <v>0.61097439663477149</v>
      </c>
      <c r="T29" s="6">
        <f>T21</f>
        <v>0.48454232874888759</v>
      </c>
      <c r="V29" s="30">
        <f t="shared" si="3"/>
        <v>0</v>
      </c>
      <c r="W29" s="30">
        <f t="shared" si="3"/>
        <v>0</v>
      </c>
      <c r="X29" s="30">
        <f t="shared" si="3"/>
        <v>0</v>
      </c>
      <c r="Y29" s="30">
        <f t="shared" si="3"/>
        <v>0</v>
      </c>
    </row>
    <row r="30" spans="1:25" ht="16" thickTop="1">
      <c r="A30" s="5"/>
      <c r="B30" s="4"/>
      <c r="C30" s="4"/>
      <c r="D30" s="4"/>
      <c r="E30" s="4"/>
    </row>
    <row r="31" spans="1:25">
      <c r="A31" s="5"/>
      <c r="B31" s="4"/>
      <c r="C31" s="4"/>
      <c r="D31" s="4"/>
      <c r="E31" s="4"/>
    </row>
    <row r="32" spans="1:25">
      <c r="C32"/>
    </row>
    <row r="33" spans="1:5">
      <c r="A33" s="3"/>
      <c r="B33" s="2"/>
      <c r="C33" s="2"/>
      <c r="D33" s="2"/>
      <c r="E33" s="2"/>
    </row>
    <row r="34" spans="1:5">
      <c r="C34"/>
    </row>
    <row r="35" spans="1:5">
      <c r="C35"/>
    </row>
    <row r="36" spans="1:5">
      <c r="C36"/>
    </row>
    <row r="37" spans="1:5">
      <c r="C37"/>
    </row>
    <row r="38" spans="1:5">
      <c r="C38"/>
    </row>
    <row r="39" spans="1:5">
      <c r="C39"/>
    </row>
  </sheetData>
  <mergeCells count="5">
    <mergeCell ref="A2:T2"/>
    <mergeCell ref="B4:E4"/>
    <mergeCell ref="G4:J4"/>
    <mergeCell ref="L4:O4"/>
    <mergeCell ref="Q4:T4"/>
  </mergeCells>
  <phoneticPr fontId="65" type="noConversion"/>
  <pageMargins left="0.75" right="0.75" top="1" bottom="1" header="0.5" footer="0.5"/>
  <pageSetup scale="54" orientation="landscape"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36"/>
  <sheetViews>
    <sheetView workbookViewId="0">
      <pane xSplit="1" ySplit="4" topLeftCell="B5" activePane="bottomRight" state="frozen"/>
      <selection activeCell="D14" sqref="D14"/>
      <selection pane="topRight" activeCell="D14" sqref="D14"/>
      <selection pane="bottomLeft" activeCell="D14" sqref="D14"/>
      <selection pane="bottomRight" activeCell="A2" sqref="A2:L2"/>
    </sheetView>
  </sheetViews>
  <sheetFormatPr baseColWidth="10" defaultRowHeight="15" x14ac:dyDescent="0"/>
  <cols>
    <col min="1" max="1" width="27.1640625" style="1" customWidth="1"/>
    <col min="2" max="12" width="7.6640625" style="1" customWidth="1"/>
    <col min="13" max="16384" width="10.83203125" style="1"/>
  </cols>
  <sheetData>
    <row r="1" spans="1:13" ht="16" thickBot="1"/>
    <row r="2" spans="1:13" ht="35" customHeight="1" thickTop="1">
      <c r="A2" s="154" t="s">
        <v>197</v>
      </c>
      <c r="B2" s="154"/>
      <c r="C2" s="154"/>
      <c r="D2" s="154"/>
      <c r="E2" s="154"/>
      <c r="F2" s="154"/>
      <c r="G2" s="154"/>
      <c r="H2" s="154"/>
      <c r="I2" s="154"/>
      <c r="J2" s="154"/>
      <c r="K2" s="154"/>
      <c r="L2" s="154"/>
    </row>
    <row r="3" spans="1:13" ht="18" customHeight="1">
      <c r="A3" s="5"/>
      <c r="B3" s="5"/>
      <c r="C3" s="5"/>
      <c r="D3" s="5"/>
      <c r="E3" s="5"/>
      <c r="F3" s="5"/>
      <c r="G3" s="5"/>
      <c r="H3" s="5"/>
      <c r="I3" s="5"/>
      <c r="J3" s="5"/>
      <c r="K3" s="5"/>
      <c r="L3" s="5"/>
    </row>
    <row r="4" spans="1:13" ht="18" customHeight="1">
      <c r="A4" s="42" t="s">
        <v>74</v>
      </c>
      <c r="B4" s="4">
        <v>0.02</v>
      </c>
      <c r="C4" s="4">
        <v>2.5000000000000001E-2</v>
      </c>
      <c r="D4" s="4">
        <v>0.03</v>
      </c>
      <c r="E4" s="4">
        <v>3.5000000000000003E-2</v>
      </c>
      <c r="F4" s="4">
        <v>0.04</v>
      </c>
      <c r="G4" s="4">
        <v>4.4999999999999998E-2</v>
      </c>
      <c r="H4" s="4">
        <v>0.05</v>
      </c>
      <c r="I4" s="4">
        <v>5.5E-2</v>
      </c>
      <c r="J4" s="4">
        <v>0.06</v>
      </c>
      <c r="K4" s="4">
        <v>6.5000000000000002E-2</v>
      </c>
      <c r="L4" s="4">
        <v>7.0000000000000007E-2</v>
      </c>
      <c r="M4" s="41"/>
    </row>
    <row r="5" spans="1:13" ht="22" customHeight="1">
      <c r="A5" s="16" t="s">
        <v>15</v>
      </c>
      <c r="B5" s="19">
        <f>B21*T.J7b!$C15/(T.J7!$B15*(1-B21)+B21*T.J7b!$C15)</f>
        <v>2.5578774099706183E-4</v>
      </c>
      <c r="C5" s="19">
        <f>C21*T.J7b!$C15/(T.J7!$B15*(1-C21)+C21*T.J7b!$C15)</f>
        <v>3.1970050825211001E-4</v>
      </c>
      <c r="D5" s="19">
        <f>D21*T.J7b!$C15/(T.J7!$B15*(1-D21)+D21*T.J7b!$C15)</f>
        <v>3.8359961707168925E-4</v>
      </c>
      <c r="E5" s="19">
        <f>E21*T.J7b!$C15/(T.J7!$B15*(1-E21)+E21*T.J7b!$C15)</f>
        <v>4.4748507183363221E-4</v>
      </c>
      <c r="F5" s="19">
        <f>F21*T.J7b!$C15/(T.J7!$B15*(1-F21)+F21*T.J7b!$C15)</f>
        <v>5.1135687691390079E-4</v>
      </c>
      <c r="G5" s="19">
        <f>G21*T.J7b!$C15/(T.J7!$B15*(1-G21)+G21*T.J7b!$C15)</f>
        <v>5.7521503668658716E-4</v>
      </c>
      <c r="H5" s="19">
        <f>H21*T.J7b!$C15/(T.J7!$B15*(1-H21)+H21*T.J7b!$C15)</f>
        <v>6.3905955552391461E-4</v>
      </c>
      <c r="I5" s="19">
        <f>I21*T.J7b!$C15/(T.J7!$B15*(1-I21)+I21*T.J7b!$C15)</f>
        <v>7.0289043779623857E-4</v>
      </c>
      <c r="J5" s="19">
        <f>J21*T.J7b!$C15/(T.J7!$B15*(1-J21)+J21*T.J7b!$C15)</f>
        <v>7.6670768787204821E-4</v>
      </c>
      <c r="K5" s="19">
        <f>K21*T.J7b!$C15/(T.J7!$B15*(1-K21)+K21*T.J7b!$C15)</f>
        <v>8.305113101179666E-4</v>
      </c>
      <c r="L5" s="19">
        <f>L21*T.J7b!$C15/(T.J7!$B15*(1-L21)+L21*T.J7b!$C15)</f>
        <v>8.9430130889875186E-4</v>
      </c>
    </row>
    <row r="6" spans="1:13" ht="22" customHeight="1">
      <c r="A6" s="16" t="s">
        <v>14</v>
      </c>
      <c r="B6" s="8">
        <f>B22*T.J7b!$C16/(T.J7!$B16*(1-B22)+B22*T.J7b!$C16)</f>
        <v>9.9488890200060765E-4</v>
      </c>
      <c r="C6" s="8">
        <f>C22*T.J7b!$C16/(T.J7!$B16*(1-C22)+C22*T.J7b!$C16)</f>
        <v>1.2432485731403409E-3</v>
      </c>
      <c r="D6" s="8">
        <f>D22*T.J7b!$C16/(T.J7!$B16*(1-D22)+D22*T.J7b!$C16)</f>
        <v>1.4914634761341934E-3</v>
      </c>
      <c r="E6" s="8">
        <f>E22*T.J7b!$C16/(T.J7!$B16*(1-E22)+E22*T.J7b!$C16)</f>
        <v>1.739533737522695E-3</v>
      </c>
      <c r="F6" s="8">
        <f>F22*T.J7b!$C16/(T.J7!$B16*(1-F22)+F22*T.J7b!$C16)</f>
        <v>1.9874594836989429E-3</v>
      </c>
      <c r="G6" s="8">
        <f>G22*T.J7b!$C16/(T.J7!$B16*(1-G22)+G22*T.J7b!$C16)</f>
        <v>2.2352408409088138E-3</v>
      </c>
      <c r="H6" s="8">
        <f>H22*T.J7b!$C16/(T.J7!$B16*(1-H22)+H22*T.J7b!$C16)</f>
        <v>2.4828779352511787E-3</v>
      </c>
      <c r="I6" s="8">
        <f>I22*T.J7b!$C16/(T.J7!$B16*(1-I22)+I22*T.J7b!$C16)</f>
        <v>2.7303708926781161E-3</v>
      </c>
      <c r="J6" s="8">
        <f>J22*T.J7b!$C16/(T.J7!$B16*(1-J22)+J22*T.J7b!$C16)</f>
        <v>2.9777198389951314E-3</v>
      </c>
      <c r="K6" s="8">
        <f>K22*T.J7b!$C16/(T.J7!$B16*(1-K22)+K22*T.J7b!$C16)</f>
        <v>3.2249248998613596E-3</v>
      </c>
      <c r="L6" s="8">
        <f>L22*T.J7b!$C16/(T.J7!$B16*(1-L22)+L22*T.J7b!$C16)</f>
        <v>3.4719862007897865E-3</v>
      </c>
    </row>
    <row r="7" spans="1:13" ht="22" customHeight="1">
      <c r="A7" s="16" t="s">
        <v>13</v>
      </c>
      <c r="B7" s="8">
        <f>B23*T.J7b!$C17/(T.J7!$B17*(1-B23)+B23*T.J7b!$C17)</f>
        <v>3.5492400925787792E-3</v>
      </c>
      <c r="C7" s="8">
        <f>C23*T.J7b!$C17/(T.J7!$B17*(1-C23)+C23*T.J7b!$C17)</f>
        <v>4.4324275296042078E-3</v>
      </c>
      <c r="D7" s="8">
        <f>D23*T.J7b!$C17/(T.J7!$B17*(1-D23)+D23*T.J7b!$C17)</f>
        <v>5.313975117663924E-3</v>
      </c>
      <c r="E7" s="8">
        <f>E23*T.J7b!$C17/(T.J7!$B17*(1-E23)+E23*T.J7b!$C17)</f>
        <v>6.193887419680277E-3</v>
      </c>
      <c r="F7" s="8">
        <f>F23*T.J7b!$C17/(T.J7!$B17*(1-F23)+F23*T.J7b!$C17)</f>
        <v>7.072168981662701E-3</v>
      </c>
      <c r="G7" s="8">
        <f>G23*T.J7b!$C17/(T.J7!$B17*(1-G23)+G23*T.J7b!$C17)</f>
        <v>7.9488243327860073E-3</v>
      </c>
      <c r="H7" s="8">
        <f>H23*T.J7b!$C17/(T.J7!$B17*(1-H23)+H23*T.J7b!$C17)</f>
        <v>8.8238579854682357E-3</v>
      </c>
      <c r="I7" s="8">
        <f>I23*T.J7b!$C17/(T.J7!$B17*(1-I23)+I23*T.J7b!$C17)</f>
        <v>9.6972744354480809E-3</v>
      </c>
      <c r="J7" s="8">
        <f>J23*T.J7b!$C17/(T.J7!$B17*(1-J23)+J23*T.J7b!$C17)</f>
        <v>1.0569078161861891E-2</v>
      </c>
      <c r="K7" s="8">
        <f>K23*T.J7b!$C17/(T.J7!$B17*(1-K23)+K23*T.J7b!$C17)</f>
        <v>1.1439273627320222E-2</v>
      </c>
      <c r="L7" s="8">
        <f>L23*T.J7b!$C17/(T.J7!$B17*(1-L23)+L23*T.J7b!$C17)</f>
        <v>1.2307865277983988E-2</v>
      </c>
    </row>
    <row r="8" spans="1:13" ht="22" customHeight="1">
      <c r="A8" s="16" t="s">
        <v>12</v>
      </c>
      <c r="B8" s="8">
        <f>B24*T.J7b!$C18/(T.J7!$B18*(1-B24)+B24*T.J7b!$C18)</f>
        <v>1.2338724089068921E-2</v>
      </c>
      <c r="C8" s="8">
        <f>C24*T.J7b!$C18/(T.J7!$B18*(1-C24)+C24*T.J7b!$C18)</f>
        <v>1.5375325081956636E-2</v>
      </c>
      <c r="D8" s="8">
        <f>D24*T.J7b!$C18/(T.J7!$B18*(1-D24)+D24*T.J7b!$C18)</f>
        <v>1.8393052661771967E-2</v>
      </c>
      <c r="E8" s="8">
        <f>E24*T.J7b!$C18/(T.J7!$B18*(1-E24)+E24*T.J7b!$C18)</f>
        <v>2.1392082239535478E-2</v>
      </c>
      <c r="F8" s="8">
        <f>F24*T.J7b!$C18/(T.J7!$B18*(1-F24)+F24*T.J7b!$C18)</f>
        <v>2.4372587059268952E-2</v>
      </c>
      <c r="G8" s="8">
        <f>G24*T.J7b!$C18/(T.J7!$B18*(1-G24)+G24*T.J7b!$C18)</f>
        <v>2.7334738231355779E-2</v>
      </c>
      <c r="H8" s="8">
        <f>H24*T.J7b!$C18/(T.J7!$B18*(1-H24)+H24*T.J7b!$C18)</f>
        <v>3.027870476528699E-2</v>
      </c>
      <c r="I8" s="8">
        <f>I24*T.J7b!$C18/(T.J7!$B18*(1-I24)+I24*T.J7b!$C18)</f>
        <v>3.3204653601805988E-2</v>
      </c>
      <c r="J8" s="8">
        <f>J24*T.J7b!$C18/(T.J7!$B18*(1-J24)+J24*T.J7b!$C18)</f>
        <v>3.6112749644464967E-2</v>
      </c>
      <c r="K8" s="8">
        <f>K24*T.J7b!$C18/(T.J7!$B18*(1-K24)+K24*T.J7b!$C18)</f>
        <v>3.9003155790605308E-2</v>
      </c>
      <c r="L8" s="8">
        <f>L24*T.J7b!$C18/(T.J7!$B18*(1-L24)+L24*T.J7b!$C18)</f>
        <v>4.1876032961774542E-2</v>
      </c>
    </row>
    <row r="9" spans="1:13" ht="22" customHeight="1">
      <c r="A9" s="16" t="s">
        <v>11</v>
      </c>
      <c r="B9" s="8">
        <f>B25*T.J7b!$C19/(T.J7!$B19*(1-B25)+B25*T.J7b!$C19)</f>
        <v>2.4374770294457906E-2</v>
      </c>
      <c r="C9" s="8">
        <f>C25*T.J7b!$C19/(T.J7!$B19*(1-C25)+C25*T.J7b!$C19)</f>
        <v>3.0282661027327136E-2</v>
      </c>
      <c r="D9" s="8">
        <f>D25*T.J7b!$C19/(T.J7!$B19*(1-D25)+D25*T.J7b!$C19)</f>
        <v>3.6118933864055902E-2</v>
      </c>
      <c r="E9" s="8">
        <f>E25*T.J7b!$C19/(T.J7!$B19*(1-E25)+E25*T.J7b!$C19)</f>
        <v>4.1884883231513736E-2</v>
      </c>
      <c r="F9" s="8">
        <f>F25*T.J7b!$C19/(T.J7!$B19*(1-F25)+F25*T.J7b!$C19)</f>
        <v>4.7581772549296887E-2</v>
      </c>
      <c r="G9" s="8">
        <f>G25*T.J7b!$C19/(T.J7!$B19*(1-G25)+G25*T.J7b!$C19)</f>
        <v>5.3210835152653638E-2</v>
      </c>
      <c r="H9" s="8">
        <f>H25*T.J7b!$C19/(T.J7!$B19*(1-H25)+H25*T.J7b!$C19)</f>
        <v>5.8773275182640049E-2</v>
      </c>
      <c r="I9" s="8">
        <f>I25*T.J7b!$C19/(T.J7!$B19*(1-I25)+I25*T.J7b!$C19)</f>
        <v>6.4270268444855033E-2</v>
      </c>
      <c r="J9" s="8">
        <f>J25*T.J7b!$C19/(T.J7!$B19*(1-J25)+J25*T.J7b!$C19)</f>
        <v>6.9702963238042162E-2</v>
      </c>
      <c r="K9" s="8">
        <f>K25*T.J7b!$C19/(T.J7!$B19*(1-K25)+K25*T.J7b!$C19)</f>
        <v>7.5072481153783219E-2</v>
      </c>
      <c r="L9" s="8">
        <f>L25*T.J7b!$C19/(T.J7!$B19*(1-L25)+L25*T.J7b!$C19)</f>
        <v>8.0379917848454649E-2</v>
      </c>
    </row>
    <row r="10" spans="1:13" ht="22" customHeight="1">
      <c r="A10" s="16" t="s">
        <v>10</v>
      </c>
      <c r="B10" s="8">
        <f>B26*T.J7b!$C20/(T.J7!$B20*(1-B26)+B26*T.J7b!$C20)</f>
        <v>4.792192716195693E-2</v>
      </c>
      <c r="C10" s="8">
        <f>C26*T.J7b!$C20/(T.J7!$B20*(1-C26)+C26*T.J7b!$C20)</f>
        <v>5.9190854200498036E-2</v>
      </c>
      <c r="D10" s="8">
        <f>D26*T.J7b!$C20/(T.J7!$B20*(1-D26)+D26*T.J7b!$C20)</f>
        <v>7.0195206606608385E-2</v>
      </c>
      <c r="E10" s="8">
        <f>E26*T.J7b!$C20/(T.J7!$B20*(1-E26)+E26*T.J7b!$C20)</f>
        <v>8.0944193890864838E-2</v>
      </c>
      <c r="F10" s="8">
        <f>F26*T.J7b!$C20/(T.J7!$B20*(1-F26)+F26*T.J7b!$C20)</f>
        <v>9.1446603037720633E-2</v>
      </c>
      <c r="G10" s="8">
        <f>G26*T.J7b!$C20/(T.J7!$B20*(1-G26)+G26*T.J7b!$C20)</f>
        <v>0.10171082246224235</v>
      </c>
      <c r="H10" s="8">
        <f>H26*T.J7b!$C20/(T.J7!$B20*(1-H26)+H26*T.J7b!$C20)</f>
        <v>0.11174486435513982</v>
      </c>
      <c r="I10" s="8">
        <f>I26*T.J7b!$C20/(T.J7!$B20*(1-I26)+I26*T.J7b!$C20)</f>
        <v>0.12155638554118783</v>
      </c>
      <c r="J10" s="8">
        <f>J26*T.J7b!$C20/(T.J7!$B20*(1-J26)+J26*T.J7b!$C20)</f>
        <v>0.13115270696516088</v>
      </c>
      <c r="K10" s="8">
        <f>K26*T.J7b!$C20/(T.J7!$B20*(1-K26)+K26*T.J7b!$C20)</f>
        <v>0.14054083190949954</v>
      </c>
      <c r="L10" s="8">
        <f>L26*T.J7b!$C20/(T.J7!$B20*(1-L26)+L26*T.J7b!$C20)</f>
        <v>0.14972746303898041</v>
      </c>
    </row>
    <row r="11" spans="1:13" ht="22" customHeight="1" thickBot="1">
      <c r="A11" s="40" t="s">
        <v>9</v>
      </c>
      <c r="B11" s="39">
        <f>B27*T.J7b!$C21/(T.J7!$B21*(1-B27)+B27*T.J7b!$C21)</f>
        <v>0.12546439823053798</v>
      </c>
      <c r="C11" s="39">
        <f>C27*T.J7b!$C21/(T.J7!$B21*(1-C27)+C27*T.J7b!$C21)</f>
        <v>0.15205540293750094</v>
      </c>
      <c r="D11" s="39">
        <f>D27*T.J7b!$C21/(T.J7!$B21*(1-D27)+D27*T.J7b!$C21)</f>
        <v>0.17707499458162307</v>
      </c>
      <c r="E11" s="39">
        <f>E27*T.J7b!$C21/(T.J7!$B21*(1-E27)+E27*T.J7b!$C21)</f>
        <v>0.20065847095265171</v>
      </c>
      <c r="F11" s="39">
        <f>F27*T.J7b!$C21/(T.J7!$B21*(1-F27)+F27*T.J7b!$C21)</f>
        <v>0.22292603108596404</v>
      </c>
      <c r="G11" s="39">
        <f>G27*T.J7b!$C21/(T.J7!$B21*(1-G27)+G27*T.J7b!$C21)</f>
        <v>0.24398482430550453</v>
      </c>
      <c r="H11" s="39">
        <f>H27*T.J7b!$C21/(T.J7!$B21*(1-H27)+H27*T.J7b!$C21)</f>
        <v>0.26393067439507606</v>
      </c>
      <c r="I11" s="39">
        <f>I27*T.J7b!$C21/(T.J7!$B21*(1-I27)+I27*T.J7b!$C21)</f>
        <v>0.28284953744331964</v>
      </c>
      <c r="J11" s="39">
        <f>J27*T.J7b!$C21/(T.J7!$B21*(1-J27)+J27*T.J7b!$C21)</f>
        <v>0.30081874015263232</v>
      </c>
      <c r="K11" s="39">
        <f>K27*T.J7b!$C21/(T.J7!$B21*(1-K27)+K27*T.J7b!$C21)</f>
        <v>0.3179080362374726</v>
      </c>
      <c r="L11" s="39">
        <f>L27*T.J7b!$C21/(T.J7!$B21*(1-L27)+L27*T.J7b!$C21)</f>
        <v>0.33418051134393567</v>
      </c>
    </row>
    <row r="12" spans="1:13" ht="24" customHeight="1" thickTop="1" thickBot="1"/>
    <row r="13" spans="1:13">
      <c r="A13" s="167" t="s">
        <v>73</v>
      </c>
      <c r="B13" s="168"/>
      <c r="C13" s="168"/>
      <c r="D13" s="168"/>
      <c r="E13" s="168"/>
      <c r="F13" s="168"/>
      <c r="G13" s="168"/>
      <c r="H13" s="168"/>
      <c r="I13" s="168"/>
      <c r="J13" s="168"/>
      <c r="K13" s="168"/>
      <c r="L13" s="169"/>
    </row>
    <row r="14" spans="1:13" ht="117" customHeight="1" thickBot="1">
      <c r="A14" s="170"/>
      <c r="B14" s="171"/>
      <c r="C14" s="171"/>
      <c r="D14" s="171"/>
      <c r="E14" s="171"/>
      <c r="F14" s="171"/>
      <c r="G14" s="171"/>
      <c r="H14" s="171"/>
      <c r="I14" s="171"/>
      <c r="J14" s="171"/>
      <c r="K14" s="171"/>
      <c r="L14" s="172"/>
    </row>
    <row r="17" spans="1:21" ht="30">
      <c r="A17" s="22" t="s">
        <v>72</v>
      </c>
      <c r="B17" s="38">
        <v>1.5434201711179202E-3</v>
      </c>
      <c r="C17" s="38">
        <v>1.9284484343938992E-3</v>
      </c>
      <c r="D17" s="38">
        <v>2.3131468358517631E-3</v>
      </c>
      <c r="E17" s="38">
        <v>2.6975157992093529E-3</v>
      </c>
      <c r="F17" s="38">
        <v>3.0815557474591151E-3</v>
      </c>
      <c r="G17" s="38">
        <v>3.4652671028696535E-3</v>
      </c>
      <c r="H17" s="38">
        <v>3.8486502869872767E-3</v>
      </c>
      <c r="I17" s="38">
        <v>4.2317057206375389E-3</v>
      </c>
      <c r="J17" s="38">
        <v>4.614433823926789E-3</v>
      </c>
      <c r="K17" s="38">
        <v>4.9968350162436946E-3</v>
      </c>
      <c r="L17" s="38">
        <v>5.3789097162607801E-3</v>
      </c>
    </row>
    <row r="18" spans="1:21">
      <c r="U18" s="1">
        <f>1468/1418</f>
        <v>1.0352609308885754</v>
      </c>
    </row>
    <row r="20" spans="1:21">
      <c r="A20" s="37" t="s">
        <v>71</v>
      </c>
    </row>
    <row r="21" spans="1:21">
      <c r="A21" s="1" t="s">
        <v>15</v>
      </c>
      <c r="B21" s="36">
        <f>B$17*T.J2!$L15/B30</f>
        <v>1.8369348512177103E-4</v>
      </c>
      <c r="C21" s="36">
        <f>C$17*T.J2!$L15/C30</f>
        <v>2.2959645571494138E-4</v>
      </c>
      <c r="D21" s="36">
        <f>D$17*T.J2!$L15/D30</f>
        <v>2.7549127038289445E-4</v>
      </c>
      <c r="E21" s="36">
        <f>E$17*T.J2!$L15/E30</f>
        <v>3.2137793129912394E-4</v>
      </c>
      <c r="F21" s="36">
        <f>F$17*T.J2!$L15/F30</f>
        <v>3.6725644063635119E-4</v>
      </c>
      <c r="G21" s="36">
        <f>G$17*T.J2!$L15/G30</f>
        <v>4.131268005665256E-4</v>
      </c>
      <c r="H21" s="36">
        <f>H$17*T.J2!$L15/H30</f>
        <v>4.589890132608252E-4</v>
      </c>
      <c r="I21" s="36">
        <f>I$17*T.J2!$L15/I30</f>
        <v>5.0484308088965635E-4</v>
      </c>
      <c r="J21" s="36">
        <f>J$17*T.J2!$L15/J30</f>
        <v>5.5068900562265527E-4</v>
      </c>
      <c r="K21" s="36">
        <f>K$17*T.J2!$L15/K30</f>
        <v>5.965267896286872E-4</v>
      </c>
      <c r="L21" s="36">
        <f>L$17*T.J2!$L15/L30</f>
        <v>6.4235643507584727E-4</v>
      </c>
    </row>
    <row r="22" spans="1:21">
      <c r="A22" s="1" t="s">
        <v>14</v>
      </c>
      <c r="B22" s="36">
        <f>B$17*T.J2!$L16/B31</f>
        <v>7.3811330638076168E-4</v>
      </c>
      <c r="C22" s="36">
        <f>C$17*T.J2!$L16/C31</f>
        <v>9.2243183905577964E-4</v>
      </c>
      <c r="D22" s="36">
        <f>D$17*T.J2!$L16/D31</f>
        <v>1.106666568625762E-3</v>
      </c>
      <c r="E22" s="36">
        <f>E$17*T.J2!$L16/E31</f>
        <v>1.2908175522311715E-3</v>
      </c>
      <c r="F22" s="36">
        <f>F$17*T.J2!$L16/F31</f>
        <v>1.4748848469605361E-3</v>
      </c>
      <c r="G22" s="36">
        <f>G$17*T.J2!$L16/G31</f>
        <v>1.6588685098505062E-3</v>
      </c>
      <c r="H22" s="36">
        <f>H$17*T.J2!$L16/H31</f>
        <v>1.8427685978859144E-3</v>
      </c>
      <c r="I22" s="36">
        <f>I$17*T.J2!$L16/I31</f>
        <v>2.0265851679998324E-3</v>
      </c>
      <c r="J22" s="36">
        <f>J$17*T.J2!$L16/J31</f>
        <v>2.2103182770736363E-3</v>
      </c>
      <c r="K22" s="36">
        <f>K$17*T.J2!$L16/K31</f>
        <v>2.3939679819370559E-3</v>
      </c>
      <c r="L22" s="36">
        <f>L$17*T.J2!$L16/L31</f>
        <v>2.5775343393682391E-3</v>
      </c>
    </row>
    <row r="23" spans="1:21">
      <c r="A23" s="1" t="s">
        <v>13</v>
      </c>
      <c r="B23" s="36">
        <f>B$17*T.J2!$L17/B32</f>
        <v>2.9252004816584238E-3</v>
      </c>
      <c r="C23" s="36">
        <f>C$17*T.J2!$L17/C32</f>
        <v>3.6536722448057852E-3</v>
      </c>
      <c r="D23" s="36">
        <f>D$17*T.J2!$L17/D32</f>
        <v>4.3810179116506977E-3</v>
      </c>
      <c r="E23" s="36">
        <f>E$17*T.J2!$L17/E32</f>
        <v>5.1072400913131826E-3</v>
      </c>
      <c r="F23" s="36">
        <f>F$17*T.J2!$L17/F32</f>
        <v>5.832341384859184E-3</v>
      </c>
      <c r="G23" s="36">
        <f>G$17*T.J2!$L17/G32</f>
        <v>6.5563243853316118E-3</v>
      </c>
      <c r="H23" s="36">
        <f>H$17*T.J2!$L17/H32</f>
        <v>7.2791916777812634E-3</v>
      </c>
      <c r="I23" s="36">
        <f>I$17*T.J2!$L17/I32</f>
        <v>8.00094583929758E-3</v>
      </c>
      <c r="J23" s="36">
        <f>J$17*T.J2!$L17/J32</f>
        <v>8.7215894390392842E-3</v>
      </c>
      <c r="K23" s="36">
        <f>K$17*T.J2!$L17/K32</f>
        <v>9.4411250382648547E-3</v>
      </c>
      <c r="L23" s="36">
        <f>L$17*T.J2!$L17/L32</f>
        <v>1.0159555190362863E-2</v>
      </c>
    </row>
    <row r="24" spans="1:21">
      <c r="A24" s="1" t="s">
        <v>12</v>
      </c>
      <c r="B24" s="36">
        <f>B$17*T.J2!$L18/B33</f>
        <v>1.0331061080842077E-2</v>
      </c>
      <c r="C24" s="36">
        <f>C$17*T.J2!$L18/C33</f>
        <v>1.2880012958961688E-2</v>
      </c>
      <c r="D24" s="36">
        <f>D$17*T.J2!$L18/D33</f>
        <v>1.541565141301551E-2</v>
      </c>
      <c r="E24" s="36">
        <f>E$17*T.J2!$L18/E33</f>
        <v>1.7938080477279992E-2</v>
      </c>
      <c r="F24" s="36">
        <f>F$17*T.J2!$L18/F33</f>
        <v>2.0447403104916009E-2</v>
      </c>
      <c r="G24" s="36">
        <f>G$17*T.J2!$L18/G33</f>
        <v>2.2943721181976073E-2</v>
      </c>
      <c r="H24" s="36">
        <f>H$17*T.J2!$L18/H33</f>
        <v>2.5427135541194305E-2</v>
      </c>
      <c r="I24" s="36">
        <f>I$17*T.J2!$L18/I33</f>
        <v>2.7897745975563101E-2</v>
      </c>
      <c r="J24" s="36">
        <f>J$17*T.J2!$L18/J33</f>
        <v>3.0355651251700387E-2</v>
      </c>
      <c r="K24" s="36">
        <f>K$17*T.J2!$L18/K33</f>
        <v>3.2800949123011118E-2</v>
      </c>
      <c r="L24" s="36">
        <f>L$17*T.J2!$L18/L33</f>
        <v>3.5233736342646822E-2</v>
      </c>
    </row>
    <row r="25" spans="1:21">
      <c r="A25" s="1" t="s">
        <v>11</v>
      </c>
      <c r="B25" s="36">
        <f>B$17*T.J2!$L19/B34</f>
        <v>2.1700140666057865E-2</v>
      </c>
      <c r="C25" s="36">
        <f>C$17*T.J2!$L19/C34</f>
        <v>2.6977687669192136E-2</v>
      </c>
      <c r="D25" s="36">
        <f>D$17*T.J2!$L19/D34</f>
        <v>3.2198153654149332E-2</v>
      </c>
      <c r="E25" s="36">
        <f>E$17*T.J2!$L19/E34</f>
        <v>3.736245970712395E-2</v>
      </c>
      <c r="F25" s="36">
        <f>F$17*T.J2!$L19/F34</f>
        <v>4.2471507202893805E-2</v>
      </c>
      <c r="G25" s="36">
        <f>G$17*T.J2!$L19/G34</f>
        <v>4.7526178329299069E-2</v>
      </c>
      <c r="H25" s="36">
        <f>H$17*T.J2!$L19/H34</f>
        <v>5.2527336595063659E-2</v>
      </c>
      <c r="I25" s="36">
        <f>I$17*T.J2!$L19/I34</f>
        <v>5.7475827321572658E-2</v>
      </c>
      <c r="J25" s="36">
        <f>J$17*T.J2!$L19/J34</f>
        <v>6.2372478119194809E-2</v>
      </c>
      <c r="K25" s="36">
        <f>K$17*T.J2!$L19/K34</f>
        <v>6.7218099348712687E-2</v>
      </c>
      <c r="L25" s="36">
        <f>L$17*T.J2!$L19/L34</f>
        <v>7.2013484568401925E-2</v>
      </c>
    </row>
    <row r="26" spans="1:21">
      <c r="A26" s="1" t="s">
        <v>10</v>
      </c>
      <c r="B26" s="36">
        <f>B$17*T.J2!$L20/B35</f>
        <v>4.2709791521464674E-2</v>
      </c>
      <c r="C26" s="36">
        <f>C$17*T.J2!$L20/C35</f>
        <v>5.2821073920556669E-2</v>
      </c>
      <c r="D26" s="36">
        <f>D$17*T.J2!$L20/D35</f>
        <v>6.272014880176599E-2</v>
      </c>
      <c r="E26" s="36">
        <f>E$17*T.J2!$L20/E35</f>
        <v>7.2413627253772705E-2</v>
      </c>
      <c r="F26" s="36">
        <f>F$17*T.J2!$L20/F35</f>
        <v>8.1907848572920938E-2</v>
      </c>
      <c r="G26" s="36">
        <f>G$17*T.J2!$L20/G35</f>
        <v>9.1208894088392639E-2</v>
      </c>
      <c r="H26" s="36">
        <f>H$17*T.J2!$L20/H35</f>
        <v>0.10032260015199077</v>
      </c>
      <c r="I26" s="36">
        <f>I$17*T.J2!$L20/I35</f>
        <v>0.10925457035083738</v>
      </c>
      <c r="J26" s="36">
        <f>J$17*T.J2!$L20/J35</f>
        <v>0.11801018699668617</v>
      </c>
      <c r="K26" s="36">
        <f>K$17*T.J2!$L20/K35</f>
        <v>0.12659462194134946</v>
      </c>
      <c r="L26" s="36">
        <f>L$17*T.J2!$L20/L35</f>
        <v>0.13501284676390723</v>
      </c>
    </row>
    <row r="27" spans="1:21">
      <c r="A27" s="1" t="s">
        <v>9</v>
      </c>
      <c r="B27" s="36">
        <f>B$17*T.J2!$L21/B36</f>
        <v>0.11154206352945438</v>
      </c>
      <c r="C27" s="36">
        <f>C$17*T.J2!$L21/C36</f>
        <v>0.13564001306837747</v>
      </c>
      <c r="D27" s="36">
        <f>D$17*T.J2!$L21/D36</f>
        <v>0.158463340679037</v>
      </c>
      <c r="E27" s="36">
        <f>E$17*T.J2!$L21/E36</f>
        <v>0.18011056934200631</v>
      </c>
      <c r="F27" s="36">
        <f>F$17*T.J2!$L21/F36</f>
        <v>0.20067032319479952</v>
      </c>
      <c r="G27" s="36">
        <f>G$17*T.J2!$L21/G36</f>
        <v>0.22022254027115146</v>
      </c>
      <c r="H27" s="36">
        <f>H$17*T.J2!$L21/H36</f>
        <v>0.2388395112125036</v>
      </c>
      <c r="I27" s="36">
        <f>I$17*T.J2!$L21/I36</f>
        <v>0.2565867724062656</v>
      </c>
      <c r="J27" s="36">
        <f>J$17*T.J2!$L21/J36</f>
        <v>0.27352387680964962</v>
      </c>
      <c r="K27" s="36">
        <f>K$17*T.J2!$L21/K36</f>
        <v>0.28970506156562376</v>
      </c>
      <c r="L27" s="36">
        <f>L$17*T.J2!$L21/L36</f>
        <v>0.30517982818101291</v>
      </c>
    </row>
    <row r="29" spans="1:21">
      <c r="A29" s="1" t="s">
        <v>70</v>
      </c>
    </row>
    <row r="30" spans="1:21">
      <c r="A30" s="1" t="s">
        <v>15</v>
      </c>
      <c r="B30" s="36">
        <f>(T.J10!$B15*(1-T.J4!B$17)+T.J2!$L15*T.J4!B$17)</f>
        <v>8.3108738705625781E-2</v>
      </c>
      <c r="C30" s="36">
        <f>(T.J10!$B15*(1-T.J4!C$17)+T.J2!$L15*T.J4!C$17)</f>
        <v>8.3080504370341826E-2</v>
      </c>
      <c r="D30" s="36">
        <f>(T.J10!$B15*(1-T.J4!D$17)+T.J2!$L15*T.J4!D$17)</f>
        <v>8.3052294224007256E-2</v>
      </c>
      <c r="E30" s="36">
        <f>(T.J10!$B15*(1-T.J4!E$17)+T.J2!$L15*T.J4!E$17)</f>
        <v>8.3024108235550606E-2</v>
      </c>
      <c r="F30" s="36">
        <f>(T.J10!$B15*(1-T.J4!F$17)+T.J2!$L15*T.J4!F$17)</f>
        <v>8.2995946373953591E-2</v>
      </c>
      <c r="G30" s="36">
        <f>(T.J10!$B15*(1-T.J4!G$17)+T.J2!$L15*T.J4!G$17)</f>
        <v>8.2967808608251037E-2</v>
      </c>
      <c r="H30" s="36">
        <f>(T.J10!$B15*(1-T.J4!H$17)+T.J2!$L15*T.J4!H$17)</f>
        <v>8.2939694907530712E-2</v>
      </c>
      <c r="I30" s="36">
        <f>(T.J10!$B15*(1-T.J4!I$17)+T.J2!$L15*T.J4!I$17)</f>
        <v>8.2911605240933259E-2</v>
      </c>
      <c r="J30" s="36">
        <f>(T.J10!$B15*(1-T.J4!J$17)+T.J2!$L15*T.J4!J$17)</f>
        <v>8.288353957765203E-2</v>
      </c>
      <c r="K30" s="36">
        <f>(T.J10!$B15*(1-T.J4!K$17)+T.J2!$L15*T.J4!K$17)</f>
        <v>8.2855497886933041E-2</v>
      </c>
      <c r="L30" s="36">
        <f>(T.J10!$B15*(1-T.J4!L$17)+T.J2!$L15*T.J4!L$17)</f>
        <v>8.2827480138074783E-2</v>
      </c>
    </row>
    <row r="31" spans="1:21">
      <c r="A31" s="1" t="s">
        <v>14</v>
      </c>
      <c r="B31" s="36">
        <f>(T.J10!$B16*(1-T.J4!B$17)+T.J2!$L16*T.J4!B$17)</f>
        <v>8.013684964632041E-2</v>
      </c>
      <c r="C31" s="36">
        <f>(T.J10!$B16*(1-T.J4!C$17)+T.J2!$L16*T.J4!C$17)</f>
        <v>8.0120725641406765E-2</v>
      </c>
      <c r="D31" s="36">
        <f>(T.J10!$B16*(1-T.J4!D$17)+T.J2!$L16*T.J4!D$17)</f>
        <v>8.0104615450267536E-2</v>
      </c>
      <c r="E31" s="36">
        <f>(T.J10!$B16*(1-T.J4!E$17)+T.J2!$L16*T.J4!E$17)</f>
        <v>8.00885190551585E-2</v>
      </c>
      <c r="F31" s="36">
        <f>(T.J10!$B16*(1-T.J4!F$17)+T.J2!$L16*T.J4!F$17)</f>
        <v>8.0072436438365827E-2</v>
      </c>
      <c r="G31" s="36">
        <f>(T.J10!$B16*(1-T.J4!G$17)+T.J2!$L16*T.J4!G$17)</f>
        <v>8.0056367582205953E-2</v>
      </c>
      <c r="H31" s="36">
        <f>(T.J10!$B16*(1-T.J4!H$17)+T.J2!$L16*T.J4!H$17)</f>
        <v>8.0040312469025626E-2</v>
      </c>
      <c r="I31" s="36">
        <f>(T.J10!$B16*(1-T.J4!I$17)+T.J2!$L16*T.J4!I$17)</f>
        <v>8.002427108120172E-2</v>
      </c>
      <c r="J31" s="36">
        <f>(T.J10!$B16*(1-T.J4!J$17)+T.J2!$L16*T.J4!J$17)</f>
        <v>8.0008243401141238E-2</v>
      </c>
      <c r="K31" s="36">
        <f>(T.J10!$B16*(1-T.J4!K$17)+T.J2!$L16*T.J4!K$17)</f>
        <v>7.9992229411281271E-2</v>
      </c>
      <c r="L31" s="36">
        <f>(T.J10!$B16*(1-T.J4!L$17)+T.J2!$L16*T.J4!L$17)</f>
        <v>7.9976229094088871E-2</v>
      </c>
    </row>
    <row r="32" spans="1:21">
      <c r="A32" s="1" t="s">
        <v>13</v>
      </c>
      <c r="B32" s="36">
        <f>(T.J10!$B17*(1-T.J4!B$17)+T.J2!$L17*T.J4!B$17)</f>
        <v>1.8343802930676049E-2</v>
      </c>
      <c r="C32" s="36">
        <f>(T.J10!$B17*(1-T.J4!C$17)+T.J2!$L17*T.J4!C$17)</f>
        <v>1.8350135903601072E-2</v>
      </c>
      <c r="D32" s="36">
        <f>(T.J10!$B17*(1-T.J4!D$17)+T.J2!$L17*T.J4!D$17)</f>
        <v>1.8356463450934876E-2</v>
      </c>
      <c r="E32" s="36">
        <f>(T.J10!$B17*(1-T.J4!E$17)+T.J2!$L17*T.J4!E$17)</f>
        <v>1.8362785579646809E-2</v>
      </c>
      <c r="F32" s="36">
        <f>(T.J10!$B17*(1-T.J4!F$17)+T.J2!$L17*T.J4!F$17)</f>
        <v>1.8369102296694275E-2</v>
      </c>
      <c r="G32" s="36">
        <f>(T.J10!$B17*(1-T.J4!G$17)+T.J2!$L17*T.J4!G$17)</f>
        <v>1.8375413609022787E-2</v>
      </c>
      <c r="H32" s="36">
        <f>(T.J10!$B17*(1-T.J4!H$17)+T.J2!$L17*T.J4!H$17)</f>
        <v>1.8381719523565963E-2</v>
      </c>
      <c r="I32" s="36">
        <f>(T.J10!$B17*(1-T.J4!I$17)+T.J2!$L17*T.J4!I$17)</f>
        <v>1.838802004724557E-2</v>
      </c>
      <c r="J32" s="36">
        <f>(T.J10!$B17*(1-T.J4!J$17)+T.J2!$L17*T.J4!J$17)</f>
        <v>1.8394315186971554E-2</v>
      </c>
      <c r="K32" s="36">
        <f>(T.J10!$B17*(1-T.J4!K$17)+T.J2!$L17*T.J4!K$17)</f>
        <v>1.840060494964205E-2</v>
      </c>
      <c r="L32" s="36">
        <f>(T.J10!$B17*(1-T.J4!L$17)+T.J2!$L17*T.J4!L$17)</f>
        <v>1.8406889342143413E-2</v>
      </c>
    </row>
    <row r="33" spans="1:12">
      <c r="A33" s="1" t="s">
        <v>12</v>
      </c>
      <c r="B33" s="36">
        <f>(T.J10!$B18*(1-T.J4!B$17)+T.J2!$L18*T.J4!B$17)</f>
        <v>1.9757051263048903E-2</v>
      </c>
      <c r="C33" s="36">
        <f>(T.J10!$B18*(1-T.J4!C$17)+T.J2!$L18*T.J4!C$17)</f>
        <v>1.9800429678511401E-2</v>
      </c>
      <c r="D33" s="36">
        <f>(T.J10!$B18*(1-T.J4!D$17)+T.J2!$L18*T.J4!D$17)</f>
        <v>1.9843770930772251E-2</v>
      </c>
      <c r="E33" s="36">
        <f>(T.J10!$B18*(1-T.J4!E$17)+T.J2!$L18*T.J4!E$17)</f>
        <v>1.9887075067568732E-2</v>
      </c>
      <c r="F33" s="36">
        <f>(T.J10!$B18*(1-T.J4!F$17)+T.J2!$L18*T.J4!F$17)</f>
        <v>1.993034213655643E-2</v>
      </c>
      <c r="G33" s="36">
        <f>(T.J10!$B18*(1-T.J4!G$17)+T.J2!$L18*T.J4!G$17)</f>
        <v>1.997357218530936E-2</v>
      </c>
      <c r="H33" s="36">
        <f>(T.J10!$B18*(1-T.J4!H$17)+T.J2!$L18*T.J4!H$17)</f>
        <v>2.0016765261320173E-2</v>
      </c>
      <c r="I33" s="36">
        <f>(T.J10!$B18*(1-T.J4!I$17)+T.J2!$L18*T.J4!I$17)</f>
        <v>2.0059921412000307E-2</v>
      </c>
      <c r="J33" s="36">
        <f>(T.J10!$B18*(1-T.J4!J$17)+T.J2!$L18*T.J4!J$17)</f>
        <v>2.0103040684680183E-2</v>
      </c>
      <c r="K33" s="36">
        <f>(T.J10!$B18*(1-T.J4!K$17)+T.J2!$L18*T.J4!K$17)</f>
        <v>2.014612312660936E-2</v>
      </c>
      <c r="L33" s="36">
        <f>(T.J10!$B18*(1-T.J4!L$17)+T.J2!$L18*T.J4!L$17)</f>
        <v>2.0189168784956711E-2</v>
      </c>
    </row>
    <row r="34" spans="1:12">
      <c r="A34" s="1" t="s">
        <v>11</v>
      </c>
      <c r="B34" s="36">
        <f>(T.J10!$B19*(1-T.J4!B$17)+T.J2!$L19*T.J4!B$17)</f>
        <v>4.7566212246999843E-3</v>
      </c>
      <c r="C34" s="36">
        <f>(T.J10!$B19*(1-T.J4!C$17)+T.J2!$L19*T.J4!C$17)</f>
        <v>4.7805763087147455E-3</v>
      </c>
      <c r="D34" s="36">
        <f>(T.J10!$B19*(1-T.J4!D$17)+T.J2!$L19*T.J4!D$17)</f>
        <v>4.8045108699047694E-3</v>
      </c>
      <c r="E34" s="36">
        <f>(T.J10!$B19*(1-T.J4!E$17)+T.J2!$L19*T.J4!E$17)</f>
        <v>4.828424934632267E-3</v>
      </c>
      <c r="F34" s="36">
        <f>(T.J10!$B19*(1-T.J4!F$17)+T.J2!$L19*T.J4!F$17)</f>
        <v>4.8523185292143178E-3</v>
      </c>
      <c r="G34" s="36">
        <f>(T.J10!$B19*(1-T.J4!G$17)+T.J2!$L19*T.J4!G$17)</f>
        <v>4.8761916799229688E-3</v>
      </c>
      <c r="H34" s="36">
        <f>(T.J10!$B19*(1-T.J4!H$17)+T.J2!$L19*T.J4!H$17)</f>
        <v>4.9000444129853231E-3</v>
      </c>
      <c r="I34" s="36">
        <f>(T.J10!$B19*(1-T.J4!I$17)+T.J2!$L19*T.J4!I$17)</f>
        <v>4.9238767545836479E-3</v>
      </c>
      <c r="J34" s="36">
        <f>(T.J10!$B19*(1-T.J4!J$17)+T.J2!$L19*T.J4!J$17)</f>
        <v>4.9476887308554591E-3</v>
      </c>
      <c r="K34" s="36">
        <f>(T.J10!$B19*(1-T.J4!K$17)+T.J2!$L19*T.J4!K$17)</f>
        <v>4.9714803678936222E-3</v>
      </c>
      <c r="L34" s="36">
        <f>(T.J10!$B19*(1-T.J4!L$17)+T.J2!$L19*T.J4!L$17)</f>
        <v>4.9952516917464457E-3</v>
      </c>
    </row>
    <row r="35" spans="1:12">
      <c r="A35" s="1" t="s">
        <v>10</v>
      </c>
      <c r="B35" s="36">
        <f>(T.J10!$B20*(1-T.J4!B$17)+T.J2!$L20*T.J4!B$17)</f>
        <v>6.7372455436477078E-3</v>
      </c>
      <c r="C35" s="36">
        <f>(T.J10!$B20*(1-T.J4!C$17)+T.J2!$L20*T.J4!C$17)</f>
        <v>6.8065409137173516E-3</v>
      </c>
      <c r="D35" s="36">
        <f>(T.J10!$B20*(1-T.J4!D$17)+T.J2!$L20*T.J4!D$17)</f>
        <v>6.8757769169847669E-3</v>
      </c>
      <c r="E35" s="36">
        <f>(T.J10!$B20*(1-T.J4!E$17)+T.J2!$L20*T.J4!E$17)</f>
        <v>6.9449536297084705E-3</v>
      </c>
      <c r="F35" s="36">
        <f>(T.J10!$B20*(1-T.J4!F$17)+T.J2!$L20*T.J4!F$17)</f>
        <v>7.0140711280164292E-3</v>
      </c>
      <c r="G35" s="36">
        <f>(T.J10!$B20*(1-T.J4!G$17)+T.J2!$L20*T.J4!G$17)</f>
        <v>7.0831294879063339E-3</v>
      </c>
      <c r="H35" s="36">
        <f>(T.J10!$B20*(1-T.J4!H$17)+T.J2!$L20*T.J4!H$17)</f>
        <v>7.152128785245882E-3</v>
      </c>
      <c r="I35" s="36">
        <f>(T.J10!$B20*(1-T.J4!I$17)+T.J2!$L20*T.J4!I$17)</f>
        <v>7.221069095773051E-3</v>
      </c>
      <c r="J35" s="36">
        <f>(T.J10!$B20*(1-T.J4!J$17)+T.J2!$L20*T.J4!J$17)</f>
        <v>7.2899504950963813E-3</v>
      </c>
      <c r="K35" s="36">
        <f>(T.J10!$B20*(1-T.J4!K$17)+T.J2!$L20*T.J4!K$17)</f>
        <v>7.3587730586952491E-3</v>
      </c>
      <c r="L35" s="36">
        <f>(T.J10!$B20*(1-T.J4!L$17)+T.J2!$L20*T.J4!L$17)</f>
        <v>7.4275368619201422E-3</v>
      </c>
    </row>
    <row r="36" spans="1:12">
      <c r="A36" s="1" t="s">
        <v>9</v>
      </c>
      <c r="B36" s="36">
        <f>(T.J10!$B21*(1-T.J4!B$17)+T.J2!$L21*T.J4!B$17)</f>
        <v>7.1349483702951109E-3</v>
      </c>
      <c r="C36" s="36">
        <f>(T.J10!$B21*(1-T.J4!C$17)+T.J2!$L21*T.J4!C$17)</f>
        <v>7.3310392609068319E-3</v>
      </c>
      <c r="D36" s="36">
        <f>(T.J10!$B21*(1-T.J4!D$17)+T.J2!$L21*T.J4!D$17)</f>
        <v>7.5269621563247915E-3</v>
      </c>
      <c r="E36" s="36">
        <f>(T.J10!$B21*(1-T.J4!E$17)+T.J2!$L21*T.J4!E$17)</f>
        <v>7.7227172723440766E-3</v>
      </c>
      <c r="F36" s="36">
        <f>(T.J10!$B21*(1-T.J4!F$17)+T.J2!$L21*T.J4!F$17)</f>
        <v>7.9183048243903469E-3</v>
      </c>
      <c r="G36" s="36">
        <f>(T.J10!$B21*(1-T.J4!G$17)+T.J2!$L21*T.J4!G$17)</f>
        <v>8.113725027520606E-3</v>
      </c>
      <c r="H36" s="36">
        <f>(T.J10!$B21*(1-T.J4!H$17)+T.J2!$L21*T.J4!H$17)</f>
        <v>8.3089780964240075E-3</v>
      </c>
      <c r="I36" s="36">
        <f>(T.J10!$B21*(1-T.J4!I$17)+T.J2!$L21*T.J4!I$17)</f>
        <v>8.5040642454226323E-3</v>
      </c>
      <c r="J36" s="36">
        <f>(T.J10!$B21*(1-T.J4!J$17)+T.J2!$L21*T.J4!J$17)</f>
        <v>8.6989836884722709E-3</v>
      </c>
      <c r="K36" s="36">
        <f>(T.J10!$B21*(1-T.J4!K$17)+T.J2!$L21*T.J4!K$17)</f>
        <v>8.893736639163213E-3</v>
      </c>
      <c r="L36" s="36">
        <f>(T.J10!$B21*(1-T.J4!L$17)+T.J2!$L21*T.J4!L$17)</f>
        <v>9.0883233107210207E-3</v>
      </c>
    </row>
  </sheetData>
  <mergeCells count="2">
    <mergeCell ref="A2:L2"/>
    <mergeCell ref="A13:L14"/>
  </mergeCells>
  <phoneticPr fontId="65" type="noConversion"/>
  <printOptions horizontalCentered="1"/>
  <pageMargins left="0.75" right="0.75" top="1" bottom="1" header="0.5" footer="0.5"/>
  <pageSetup orientation="landscape" horizontalDpi="4294967292" verticalDpi="4294967292"/>
  <extLst>
    <ext xmlns:mx="http://schemas.microsoft.com/office/mac/excel/2008/main" uri="{64002731-A6B0-56B0-2670-7721B7C09600}">
      <mx:PLV Mode="0" OnePage="0" WScale="10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V35"/>
  <sheetViews>
    <sheetView workbookViewId="0">
      <pane xSplit="1" ySplit="6" topLeftCell="B7" activePane="bottomRight" state="frozen"/>
      <selection activeCell="D14" sqref="D14"/>
      <selection pane="topRight" activeCell="D14" sqref="D14"/>
      <selection pane="bottomLeft" activeCell="D14" sqref="D14"/>
      <selection pane="bottomRight" activeCell="A3" sqref="A3:P3"/>
    </sheetView>
  </sheetViews>
  <sheetFormatPr baseColWidth="10" defaultRowHeight="15" x14ac:dyDescent="0"/>
  <cols>
    <col min="1" max="1" width="15.5" style="1" customWidth="1"/>
    <col min="2" max="4" width="12" style="1" customWidth="1"/>
    <col min="5" max="5" width="2.83203125" style="1" customWidth="1"/>
    <col min="6" max="7" width="12" style="1" customWidth="1"/>
    <col min="8" max="8" width="10.83203125" style="1"/>
    <col min="9" max="9" width="2.83203125" style="1" customWidth="1"/>
    <col min="10" max="12" width="10.83203125" style="1"/>
    <col min="13" max="13" width="2.83203125" style="1" customWidth="1"/>
    <col min="14" max="16" width="10.83203125" style="1"/>
    <col min="17" max="17" width="22.5" style="1" bestFit="1" customWidth="1"/>
    <col min="18" max="18" width="10.83203125" style="1"/>
    <col min="19" max="19" width="17.5" style="1" customWidth="1"/>
    <col min="20" max="21" width="10.83203125" style="1"/>
    <col min="22" max="22" width="13" style="1" customWidth="1"/>
    <col min="23" max="16384" width="10.83203125" style="1"/>
  </cols>
  <sheetData>
    <row r="2" spans="1:22" ht="16" thickBot="1"/>
    <row r="3" spans="1:22" ht="33" customHeight="1" thickTop="1">
      <c r="A3" s="154" t="s">
        <v>199</v>
      </c>
      <c r="B3" s="154"/>
      <c r="C3" s="154"/>
      <c r="D3" s="154"/>
      <c r="E3" s="154"/>
      <c r="F3" s="154"/>
      <c r="G3" s="154"/>
      <c r="H3" s="154"/>
      <c r="I3" s="154"/>
      <c r="J3" s="154"/>
      <c r="K3" s="154"/>
      <c r="L3" s="154"/>
      <c r="M3" s="154"/>
      <c r="N3" s="154"/>
      <c r="O3" s="154"/>
      <c r="P3" s="154"/>
      <c r="Q3" s="54"/>
    </row>
    <row r="4" spans="1:22">
      <c r="A4" s="5"/>
      <c r="B4" s="28" t="s">
        <v>47</v>
      </c>
      <c r="C4" s="28" t="s">
        <v>46</v>
      </c>
      <c r="D4" s="28" t="s">
        <v>45</v>
      </c>
      <c r="E4" s="5"/>
      <c r="F4" s="28" t="s">
        <v>44</v>
      </c>
      <c r="G4" s="28" t="s">
        <v>43</v>
      </c>
      <c r="H4" s="28" t="s">
        <v>42</v>
      </c>
      <c r="I4" s="5"/>
      <c r="J4" s="28" t="s">
        <v>41</v>
      </c>
      <c r="K4" s="28" t="s">
        <v>40</v>
      </c>
      <c r="L4" s="28" t="s">
        <v>39</v>
      </c>
      <c r="M4" s="5"/>
      <c r="N4" s="28" t="s">
        <v>38</v>
      </c>
      <c r="O4" s="28" t="s">
        <v>37</v>
      </c>
      <c r="P4" s="28" t="s">
        <v>56</v>
      </c>
      <c r="Q4" s="28"/>
      <c r="S4" s="182" t="s">
        <v>84</v>
      </c>
      <c r="T4" s="182"/>
      <c r="U4" s="182"/>
      <c r="V4" s="182"/>
    </row>
    <row r="5" spans="1:22" ht="30" customHeight="1">
      <c r="A5" s="5"/>
      <c r="B5" s="158" t="s">
        <v>83</v>
      </c>
      <c r="C5" s="158"/>
      <c r="D5" s="158"/>
      <c r="E5" s="53"/>
      <c r="F5" s="158" t="s">
        <v>82</v>
      </c>
      <c r="G5" s="158"/>
      <c r="H5" s="158"/>
      <c r="I5" s="52"/>
      <c r="J5" s="158" t="s">
        <v>81</v>
      </c>
      <c r="K5" s="158"/>
      <c r="L5" s="158"/>
      <c r="M5" s="52"/>
      <c r="N5" s="183" t="s">
        <v>198</v>
      </c>
      <c r="O5" s="158"/>
      <c r="P5" s="158"/>
      <c r="Q5" s="26"/>
      <c r="S5" s="49" t="s">
        <v>80</v>
      </c>
      <c r="T5" s="49" t="s">
        <v>79</v>
      </c>
      <c r="U5" s="49" t="s">
        <v>76</v>
      </c>
      <c r="V5" s="51" t="s">
        <v>0</v>
      </c>
    </row>
    <row r="6" spans="1:22" ht="74" customHeight="1">
      <c r="A6" s="5"/>
      <c r="B6" s="60" t="s">
        <v>78</v>
      </c>
      <c r="C6" s="145" t="s">
        <v>77</v>
      </c>
      <c r="D6" s="145" t="s">
        <v>76</v>
      </c>
      <c r="E6" s="5"/>
      <c r="F6" s="23" t="s">
        <v>78</v>
      </c>
      <c r="G6" s="145" t="s">
        <v>77</v>
      </c>
      <c r="H6" s="145" t="s">
        <v>76</v>
      </c>
      <c r="I6" s="5"/>
      <c r="J6" s="23" t="s">
        <v>78</v>
      </c>
      <c r="K6" s="145" t="s">
        <v>77</v>
      </c>
      <c r="L6" s="145" t="s">
        <v>76</v>
      </c>
      <c r="M6" s="5"/>
      <c r="N6" s="60" t="s">
        <v>78</v>
      </c>
      <c r="O6" s="145" t="s">
        <v>77</v>
      </c>
      <c r="P6" s="145" t="s">
        <v>76</v>
      </c>
      <c r="Q6" s="48"/>
    </row>
    <row r="7" spans="1:22">
      <c r="A7" s="16" t="s">
        <v>24</v>
      </c>
      <c r="B7" s="34">
        <f t="shared" ref="B7:B22" si="0">C7*(1-D7)+D7*(1-C7)</f>
        <v>3.5676209640993474E-2</v>
      </c>
      <c r="C7" s="4">
        <v>3.557547874281549E-2</v>
      </c>
      <c r="D7" s="4">
        <f>T.J3!B6</f>
        <v>1.084470065289704E-4</v>
      </c>
      <c r="E7" s="5"/>
      <c r="F7" s="46">
        <f t="shared" ref="F7:F22" si="1">G7*(1-H7)+H7*(1-G7)</f>
        <v>3.561831866324898E-2</v>
      </c>
      <c r="G7" s="47">
        <v>3.557547874281549E-2</v>
      </c>
      <c r="H7" s="47">
        <f>T.J3c!B6</f>
        <v>4.6121510033017286E-5</v>
      </c>
      <c r="I7" s="5"/>
      <c r="J7" s="46">
        <f t="shared" ref="J7:J22" si="2">K7*(1-L7)+L7*(1-K7)</f>
        <v>3.5790176848182434E-2</v>
      </c>
      <c r="K7" s="34">
        <v>3.557547874281549E-2</v>
      </c>
      <c r="L7" s="34">
        <f>T.J3d!B6</f>
        <v>2.3114423931122846E-4</v>
      </c>
      <c r="M7" s="5"/>
      <c r="N7" s="34">
        <f t="shared" ref="N7:N22" si="3">O7*(1-P7)+P7*(1-O7)</f>
        <v>3.5634621014295924E-2</v>
      </c>
      <c r="O7" s="34">
        <f>C7</f>
        <v>3.557547874281549E-2</v>
      </c>
      <c r="P7" s="34">
        <f>T.J3e!B6</f>
        <v>6.3672640841979102E-5</v>
      </c>
      <c r="Q7" s="34"/>
      <c r="S7" s="45">
        <f t="shared" ref="S7:S22" si="4">T7+U7</f>
        <v>3.5671255057925927E-2</v>
      </c>
      <c r="T7" s="45">
        <v>3.5571947290761706E-2</v>
      </c>
      <c r="U7" s="45">
        <v>9.9307767164219429E-5</v>
      </c>
      <c r="V7" s="43">
        <f t="shared" ref="V7:V22" si="5">B7-T7-U7</f>
        <v>4.9545830675485687E-6</v>
      </c>
    </row>
    <row r="8" spans="1:22">
      <c r="A8" s="16" t="s">
        <v>23</v>
      </c>
      <c r="B8" s="34">
        <f t="shared" si="0"/>
        <v>1.7484837598399708E-2</v>
      </c>
      <c r="C8" s="4">
        <v>1.7473065274491204E-2</v>
      </c>
      <c r="D8" s="4">
        <f>T.J3!B7</f>
        <v>1.2198618420339852E-5</v>
      </c>
      <c r="E8" s="5"/>
      <c r="F8" s="46">
        <f t="shared" si="1"/>
        <v>1.7478071658138309E-2</v>
      </c>
      <c r="G8" s="47">
        <v>1.7473065274491204E-2</v>
      </c>
      <c r="H8" s="47">
        <f>T.J3c!B7</f>
        <v>5.1876727357753962E-6</v>
      </c>
      <c r="I8" s="5"/>
      <c r="J8" s="46">
        <f t="shared" si="2"/>
        <v>1.7498159570063287E-2</v>
      </c>
      <c r="K8" s="34">
        <v>1.7473065274491204E-2</v>
      </c>
      <c r="L8" s="34">
        <f>T.J3d!B7</f>
        <v>2.6002999797678603E-5</v>
      </c>
      <c r="M8" s="5"/>
      <c r="N8" s="34">
        <f t="shared" si="3"/>
        <v>1.7477577601482788E-2</v>
      </c>
      <c r="O8" s="34">
        <f t="shared" ref="O8:O30" si="6">C8</f>
        <v>1.7473065274491204E-2</v>
      </c>
      <c r="P8" s="34">
        <f>T.J3e!B7</f>
        <v>4.6757255055116507E-6</v>
      </c>
      <c r="Q8" s="34"/>
      <c r="S8" s="45">
        <f t="shared" si="4"/>
        <v>1.7484503749154466E-2</v>
      </c>
      <c r="T8" s="45">
        <v>1.7472865302724915E-2</v>
      </c>
      <c r="U8" s="45">
        <v>1.1638446429552371E-5</v>
      </c>
      <c r="V8" s="43">
        <f t="shared" si="5"/>
        <v>3.3384924524028959E-7</v>
      </c>
    </row>
    <row r="9" spans="1:22">
      <c r="A9" s="16" t="s">
        <v>22</v>
      </c>
      <c r="B9" s="34">
        <f t="shared" si="0"/>
        <v>1.373450379295744E-2</v>
      </c>
      <c r="C9" s="4">
        <v>1.3722230990371804E-2</v>
      </c>
      <c r="D9" s="4">
        <f>T.J3!B8</f>
        <v>1.261912775760952E-5</v>
      </c>
      <c r="E9" s="5"/>
      <c r="F9" s="46">
        <f t="shared" si="1"/>
        <v>1.3727450212463892E-2</v>
      </c>
      <c r="G9" s="47">
        <v>1.3722230990371804E-2</v>
      </c>
      <c r="H9" s="47">
        <f>T.J3c!B8</f>
        <v>5.3665028762445114E-6</v>
      </c>
      <c r="I9" s="5"/>
      <c r="J9" s="46">
        <f t="shared" si="2"/>
        <v>1.374839211127016E-2</v>
      </c>
      <c r="K9" s="34">
        <v>1.3722230990371804E-2</v>
      </c>
      <c r="L9" s="34">
        <f>T.J3d!B8</f>
        <v>2.6899359343157167E-5</v>
      </c>
      <c r="M9" s="5"/>
      <c r="N9" s="34">
        <f t="shared" si="3"/>
        <v>1.3727764798104605E-2</v>
      </c>
      <c r="O9" s="34">
        <f t="shared" si="6"/>
        <v>1.3722230990371804E-2</v>
      </c>
      <c r="P9" s="34">
        <f>T.J3e!B8</f>
        <v>5.6899657823879821E-6</v>
      </c>
      <c r="Q9" s="34"/>
      <c r="S9" s="45">
        <f t="shared" si="4"/>
        <v>1.3734277047824643E-2</v>
      </c>
      <c r="T9" s="45">
        <v>1.3722064591868269E-2</v>
      </c>
      <c r="U9" s="45">
        <v>1.2212455956375074E-5</v>
      </c>
      <c r="V9" s="43">
        <f t="shared" si="5"/>
        <v>2.26745132795788E-7</v>
      </c>
    </row>
    <row r="10" spans="1:22">
      <c r="A10" s="16" t="s">
        <v>21</v>
      </c>
      <c r="B10" s="34">
        <f t="shared" si="0"/>
        <v>1.3673665734059365E-2</v>
      </c>
      <c r="C10" s="4">
        <v>1.3660965701205523E-2</v>
      </c>
      <c r="D10" s="4">
        <f>T.J3!B9</f>
        <v>1.3056769000820909E-5</v>
      </c>
      <c r="E10" s="5"/>
      <c r="F10" s="46">
        <f t="shared" si="1"/>
        <v>1.3666366611735209E-2</v>
      </c>
      <c r="G10" s="47">
        <v>1.3660965701205523E-2</v>
      </c>
      <c r="H10" s="47">
        <f>T.J3c!B9</f>
        <v>5.5526187996323729E-6</v>
      </c>
      <c r="I10" s="5"/>
      <c r="J10" s="46">
        <f t="shared" si="2"/>
        <v>1.3688037507179502E-2</v>
      </c>
      <c r="K10" s="34">
        <v>1.3660965701205523E-2</v>
      </c>
      <c r="L10" s="34">
        <f>T.J3d!B9</f>
        <v>2.7832236428451849E-5</v>
      </c>
      <c r="M10" s="5"/>
      <c r="N10" s="34">
        <f t="shared" si="3"/>
        <v>1.366154424165204E-2</v>
      </c>
      <c r="O10" s="34">
        <f t="shared" si="6"/>
        <v>1.3660965701205523E-2</v>
      </c>
      <c r="P10" s="34">
        <f>T.J3e!B9</f>
        <v>5.9479129343416609E-7</v>
      </c>
      <c r="Q10" s="129"/>
      <c r="S10" s="45">
        <f t="shared" si="4"/>
        <v>1.3673440574149641E-2</v>
      </c>
      <c r="T10" s="45">
        <v>1.3660793653695057E-2</v>
      </c>
      <c r="U10" s="45">
        <v>1.264692045458332E-5</v>
      </c>
      <c r="V10" s="43">
        <f t="shared" si="5"/>
        <v>2.2515990972448012E-7</v>
      </c>
    </row>
    <row r="11" spans="1:22">
      <c r="A11" s="16" t="s">
        <v>20</v>
      </c>
      <c r="B11" s="34">
        <f t="shared" si="0"/>
        <v>1.070770562813048E-2</v>
      </c>
      <c r="C11" s="4">
        <v>1.0678678975948905E-2</v>
      </c>
      <c r="D11" s="4">
        <f>T.J3!B10</f>
        <v>2.966011384996097E-5</v>
      </c>
      <c r="E11" s="5"/>
      <c r="F11" s="46">
        <f t="shared" si="1"/>
        <v>1.0691023183969887E-2</v>
      </c>
      <c r="G11" s="47">
        <v>1.0678678975948905E-2</v>
      </c>
      <c r="H11" s="47">
        <f>T.J3c!B10</f>
        <v>1.2613601217241754E-5</v>
      </c>
      <c r="I11" s="5"/>
      <c r="J11" s="46">
        <f t="shared" si="2"/>
        <v>1.0740551975859965E-2</v>
      </c>
      <c r="K11" s="34">
        <v>1.0678678975948905E-2</v>
      </c>
      <c r="L11" s="34">
        <f>T.J3d!B10</f>
        <v>6.3223282179459799E-5</v>
      </c>
      <c r="M11" s="5"/>
      <c r="N11" s="34">
        <f t="shared" si="3"/>
        <v>1.0700604525167787E-2</v>
      </c>
      <c r="O11" s="34">
        <f t="shared" si="6"/>
        <v>1.0678678975948905E-2</v>
      </c>
      <c r="P11" s="34">
        <f>T.J3e!B10</f>
        <v>2.2404040327728354E-5</v>
      </c>
      <c r="Q11" s="129"/>
      <c r="S11" s="45">
        <f t="shared" si="4"/>
        <v>1.0707320373958435E-2</v>
      </c>
      <c r="T11" s="45">
        <v>1.0678371358519052E-2</v>
      </c>
      <c r="U11" s="45">
        <v>2.894901543938293E-5</v>
      </c>
      <c r="V11" s="43">
        <f t="shared" si="5"/>
        <v>3.8525417204465529E-7</v>
      </c>
    </row>
    <row r="12" spans="1:22">
      <c r="A12" s="16" t="s">
        <v>19</v>
      </c>
      <c r="B12" s="34">
        <f t="shared" si="0"/>
        <v>1.0920076384913711E-2</v>
      </c>
      <c r="C12" s="4">
        <v>1.087663873945092E-2</v>
      </c>
      <c r="D12" s="4">
        <f>T.J3!B11</f>
        <v>4.4403568611859415E-5</v>
      </c>
      <c r="E12" s="5"/>
      <c r="F12" s="46">
        <f t="shared" si="1"/>
        <v>1.0895111688789465E-2</v>
      </c>
      <c r="G12" s="47">
        <v>1.087663873945092E-2</v>
      </c>
      <c r="H12" s="47">
        <f>T.J3c!B11</f>
        <v>1.8883732409486709E-5</v>
      </c>
      <c r="I12" s="5"/>
      <c r="J12" s="46">
        <f t="shared" si="2"/>
        <v>1.0969228562671532E-2</v>
      </c>
      <c r="K12" s="34">
        <v>1.087663873945092E-2</v>
      </c>
      <c r="L12" s="34">
        <f>T.J3d!B11</f>
        <v>9.4648743603243128E-5</v>
      </c>
      <c r="M12" s="5"/>
      <c r="N12" s="34">
        <f t="shared" si="3"/>
        <v>1.0908095528334187E-2</v>
      </c>
      <c r="O12" s="34">
        <f t="shared" si="6"/>
        <v>1.087663873945092E-2</v>
      </c>
      <c r="P12" s="34">
        <f>T.J3e!B11</f>
        <v>3.2156293661989618E-5</v>
      </c>
      <c r="Q12" s="129"/>
      <c r="S12" s="45">
        <f t="shared" si="4"/>
        <v>1.0919516841123966E-2</v>
      </c>
      <c r="T12" s="45">
        <v>1.0876170508382072E-2</v>
      </c>
      <c r="U12" s="45">
        <v>4.3346332741894593E-5</v>
      </c>
      <c r="V12" s="43">
        <f t="shared" si="5"/>
        <v>5.5954378974467815E-7</v>
      </c>
    </row>
    <row r="13" spans="1:22">
      <c r="A13" s="16" t="s">
        <v>18</v>
      </c>
      <c r="B13" s="34">
        <f t="shared" si="0"/>
        <v>1.9681891355051686E-2</v>
      </c>
      <c r="C13" s="4">
        <v>1.9624214639533222E-2</v>
      </c>
      <c r="D13" s="4">
        <f>T.J3!B12</f>
        <v>6.0032913061158911E-5</v>
      </c>
      <c r="E13" s="5"/>
      <c r="F13" s="46">
        <f t="shared" si="1"/>
        <v>1.9648743331259249E-2</v>
      </c>
      <c r="G13" s="47">
        <v>1.9624214639533222E-2</v>
      </c>
      <c r="H13" s="47">
        <f>T.J3c!B12</f>
        <v>2.5530732890313106E-5</v>
      </c>
      <c r="I13" s="5"/>
      <c r="J13" s="46">
        <f t="shared" si="2"/>
        <v>1.9747153679827285E-2</v>
      </c>
      <c r="K13" s="34">
        <v>1.9624214639533222E-2</v>
      </c>
      <c r="L13" s="34">
        <f>T.J3d!B12</f>
        <v>1.2796132115798712E-4</v>
      </c>
      <c r="M13" s="5"/>
      <c r="N13" s="34">
        <f t="shared" si="3"/>
        <v>1.9657122349248934E-2</v>
      </c>
      <c r="O13" s="34">
        <f t="shared" si="6"/>
        <v>1.9624214639533222E-2</v>
      </c>
      <c r="P13" s="34">
        <f>T.J3e!B12</f>
        <v>3.4252048831958554E-5</v>
      </c>
      <c r="Q13" s="129"/>
      <c r="S13" s="45">
        <f t="shared" si="4"/>
        <v>1.9680606170071824E-2</v>
      </c>
      <c r="T13" s="45">
        <v>1.9623095832395677E-2</v>
      </c>
      <c r="U13" s="45">
        <v>5.7510337676147247E-5</v>
      </c>
      <c r="V13" s="43">
        <f t="shared" si="5"/>
        <v>1.2851849798618779E-6</v>
      </c>
    </row>
    <row r="14" spans="1:22">
      <c r="A14" s="16" t="s">
        <v>17</v>
      </c>
      <c r="B14" s="34">
        <f t="shared" si="0"/>
        <v>1.980928481719911E-2</v>
      </c>
      <c r="C14" s="4">
        <v>1.9676429019230394E-2</v>
      </c>
      <c r="D14" s="4">
        <f>T.J3!B13</f>
        <v>1.3829822852274012E-4</v>
      </c>
      <c r="E14" s="5"/>
      <c r="F14" s="46">
        <f t="shared" si="1"/>
        <v>1.9732932332235151E-2</v>
      </c>
      <c r="G14" s="47">
        <v>1.9676429019230394E-2</v>
      </c>
      <c r="H14" s="47">
        <f>T.J3c!B13</f>
        <v>5.88179681556966E-5</v>
      </c>
      <c r="I14" s="5"/>
      <c r="J14" s="46">
        <f t="shared" si="2"/>
        <v>1.9959588657396485E-2</v>
      </c>
      <c r="K14" s="34">
        <v>1.9676429019230394E-2</v>
      </c>
      <c r="L14" s="34">
        <f>T.J3d!B13</f>
        <v>2.9475925737717715E-4</v>
      </c>
      <c r="M14" s="5"/>
      <c r="N14" s="34">
        <f t="shared" si="3"/>
        <v>1.9789258177349413E-2</v>
      </c>
      <c r="O14" s="34">
        <f t="shared" si="6"/>
        <v>1.9676429019230394E-2</v>
      </c>
      <c r="P14" s="34">
        <f>T.J3e!B13</f>
        <v>1.1745119845840138E-4</v>
      </c>
      <c r="Q14" s="129"/>
      <c r="S14" s="45">
        <f t="shared" si="4"/>
        <v>1.9806422585468827E-2</v>
      </c>
      <c r="T14" s="45">
        <v>1.9673841765663818E-2</v>
      </c>
      <c r="U14" s="45">
        <v>1.3258081980501023E-4</v>
      </c>
      <c r="V14" s="43">
        <f t="shared" si="5"/>
        <v>2.8622317302821399E-6</v>
      </c>
    </row>
    <row r="15" spans="1:22">
      <c r="A15" s="16" t="s">
        <v>16</v>
      </c>
      <c r="B15" s="34">
        <f t="shared" si="0"/>
        <v>2.7091449159209382E-2</v>
      </c>
      <c r="C15" s="4">
        <v>2.6917207325980522E-2</v>
      </c>
      <c r="D15" s="4">
        <f>T.J3!B14</f>
        <v>1.8415575024826545E-4</v>
      </c>
      <c r="E15" s="5"/>
      <c r="F15" s="46">
        <f t="shared" si="1"/>
        <v>2.6991313992759048E-2</v>
      </c>
      <c r="G15" s="47">
        <v>2.6917207325980522E-2</v>
      </c>
      <c r="H15" s="47">
        <f>T.J3c!B14</f>
        <v>7.8323147582320011E-5</v>
      </c>
      <c r="I15" s="5"/>
      <c r="J15" s="46">
        <f t="shared" si="2"/>
        <v>2.7288555022610128E-2</v>
      </c>
      <c r="K15" s="34">
        <v>2.6917207325980522E-2</v>
      </c>
      <c r="L15" s="34">
        <f>T.J3d!B14</f>
        <v>3.9247643581647785E-4</v>
      </c>
      <c r="M15" s="5"/>
      <c r="N15" s="34">
        <f t="shared" si="3"/>
        <v>2.7046209593652837E-2</v>
      </c>
      <c r="O15" s="34">
        <f t="shared" si="6"/>
        <v>2.6917207325980522E-2</v>
      </c>
      <c r="P15" s="34">
        <f>T.J3e!B14</f>
        <v>1.3634216850622562E-4</v>
      </c>
      <c r="Q15" s="129"/>
      <c r="S15" s="45">
        <f t="shared" si="4"/>
        <v>2.7086411501363244E-2</v>
      </c>
      <c r="T15" s="45">
        <v>2.6912548923278542E-2</v>
      </c>
      <c r="U15" s="45">
        <v>1.738625780847006E-4</v>
      </c>
      <c r="V15" s="43">
        <f t="shared" si="5"/>
        <v>5.0376578461394325E-6</v>
      </c>
    </row>
    <row r="16" spans="1:22">
      <c r="A16" s="16" t="s">
        <v>15</v>
      </c>
      <c r="B16" s="34">
        <f t="shared" si="0"/>
        <v>1.8310760490405118E-2</v>
      </c>
      <c r="C16" s="4">
        <v>1.7756633027235784E-2</v>
      </c>
      <c r="D16" s="4">
        <f>T.J3!B15</f>
        <v>5.745309330513086E-4</v>
      </c>
      <c r="E16" s="5"/>
      <c r="F16" s="46">
        <f t="shared" si="1"/>
        <v>1.7992361467953553E-2</v>
      </c>
      <c r="G16" s="47">
        <v>1.7756633027235784E-2</v>
      </c>
      <c r="H16" s="47">
        <f>T.J3c!B15</f>
        <v>2.4440817319845232E-4</v>
      </c>
      <c r="I16" s="5"/>
      <c r="J16" s="46">
        <f t="shared" si="2"/>
        <v>1.8937079231412295E-2</v>
      </c>
      <c r="K16" s="34">
        <v>1.7756633027235784E-2</v>
      </c>
      <c r="L16" s="34">
        <f>T.J3d!B15</f>
        <v>1.2239112914985697E-3</v>
      </c>
      <c r="M16" s="5"/>
      <c r="N16" s="34">
        <f t="shared" si="3"/>
        <v>1.843490469837946E-2</v>
      </c>
      <c r="O16" s="34">
        <f t="shared" si="6"/>
        <v>1.7756633027235784E-2</v>
      </c>
      <c r="P16" s="34">
        <f>T.J3e!B15</f>
        <v>7.0324624203901333E-4</v>
      </c>
      <c r="Q16" s="129"/>
      <c r="S16" s="45">
        <f t="shared" si="4"/>
        <v>1.8300359611128473E-2</v>
      </c>
      <c r="T16" s="45">
        <v>1.7746799516576799E-2</v>
      </c>
      <c r="U16" s="45">
        <v>5.5356009455167392E-4</v>
      </c>
      <c r="V16" s="43">
        <f t="shared" si="5"/>
        <v>1.0400879276644911E-5</v>
      </c>
    </row>
    <row r="17" spans="1:22">
      <c r="A17" s="16" t="s">
        <v>14</v>
      </c>
      <c r="B17" s="34">
        <f t="shared" si="0"/>
        <v>3.4313669460097125E-2</v>
      </c>
      <c r="C17" s="4">
        <v>3.2224972684679824E-2</v>
      </c>
      <c r="D17" s="4">
        <f>T.J3!B16</f>
        <v>2.232586877718613E-3</v>
      </c>
      <c r="E17" s="5"/>
      <c r="F17" s="46">
        <f t="shared" si="1"/>
        <v>3.3114361978813976E-2</v>
      </c>
      <c r="G17" s="47">
        <v>3.2224972684679824E-2</v>
      </c>
      <c r="H17" s="47">
        <f>T.J3c!B16</f>
        <v>9.5065922954308015E-4</v>
      </c>
      <c r="I17" s="5"/>
      <c r="J17" s="46">
        <f t="shared" si="2"/>
        <v>3.6666152113946068E-2</v>
      </c>
      <c r="K17" s="34">
        <v>3.2224972684679824E-2</v>
      </c>
      <c r="L17" s="34">
        <f>T.J3d!B16</f>
        <v>4.747131815431984E-3</v>
      </c>
      <c r="M17" s="5"/>
      <c r="N17" s="34">
        <f t="shared" si="3"/>
        <v>3.4242502017636969E-2</v>
      </c>
      <c r="O17" s="34">
        <f t="shared" si="6"/>
        <v>3.2224972684679824E-2</v>
      </c>
      <c r="P17" s="34">
        <f>T.J3e!B16</f>
        <v>2.1565167175941961E-3</v>
      </c>
      <c r="Q17" s="129"/>
      <c r="S17" s="45">
        <f t="shared" si="4"/>
        <v>3.4250959500325813E-2</v>
      </c>
      <c r="T17" s="45">
        <v>3.2157725435378967E-2</v>
      </c>
      <c r="U17" s="45">
        <v>2.0932340649468468E-3</v>
      </c>
      <c r="V17" s="43">
        <f t="shared" si="5"/>
        <v>6.270995977131124E-5</v>
      </c>
    </row>
    <row r="18" spans="1:22">
      <c r="A18" s="16" t="s">
        <v>13</v>
      </c>
      <c r="B18" s="34">
        <f t="shared" si="0"/>
        <v>4.9763161933137165E-2</v>
      </c>
      <c r="C18" s="4">
        <v>4.2498550906745702E-2</v>
      </c>
      <c r="D18" s="4">
        <f>T.J3!B17</f>
        <v>7.9394404550953545E-3</v>
      </c>
      <c r="E18" s="5"/>
      <c r="F18" s="46">
        <f t="shared" si="1"/>
        <v>4.560209200414269E-2</v>
      </c>
      <c r="G18" s="47">
        <v>4.2498550906745702E-2</v>
      </c>
      <c r="H18" s="47">
        <f>T.J3c!B17</f>
        <v>3.39183745051306E-3</v>
      </c>
      <c r="I18" s="5"/>
      <c r="J18" s="46">
        <f t="shared" si="2"/>
        <v>5.7846365753862795E-2</v>
      </c>
      <c r="K18" s="34">
        <v>4.2498550906745702E-2</v>
      </c>
      <c r="L18" s="34">
        <f>T.J3d!B17</f>
        <v>1.6773515010210047E-2</v>
      </c>
      <c r="M18" s="5"/>
      <c r="N18" s="34">
        <f t="shared" si="3"/>
        <v>4.9151727172240693E-2</v>
      </c>
      <c r="O18" s="34">
        <f t="shared" si="6"/>
        <v>4.2498550906745702E-2</v>
      </c>
      <c r="P18" s="34">
        <f>T.J3e!B17</f>
        <v>7.2712078603043373E-3</v>
      </c>
      <c r="Q18" s="129"/>
      <c r="S18" s="45">
        <f t="shared" si="4"/>
        <v>4.9524606602569188E-2</v>
      </c>
      <c r="T18" s="45">
        <v>4.2184564897434169E-2</v>
      </c>
      <c r="U18" s="45">
        <v>7.3400417051350184E-3</v>
      </c>
      <c r="V18" s="43">
        <f t="shared" si="5"/>
        <v>2.3855533056797718E-4</v>
      </c>
    </row>
    <row r="19" spans="1:22">
      <c r="A19" s="16" t="s">
        <v>12</v>
      </c>
      <c r="B19" s="34">
        <f t="shared" si="0"/>
        <v>6.2024680883201448E-2</v>
      </c>
      <c r="C19" s="4">
        <v>3.6727110263563983E-2</v>
      </c>
      <c r="D19" s="4">
        <f>T.J3!B18</f>
        <v>2.7303098433009636E-2</v>
      </c>
      <c r="E19" s="5"/>
      <c r="F19" s="46">
        <f t="shared" si="1"/>
        <v>4.7656771743103683E-2</v>
      </c>
      <c r="G19" s="47">
        <v>3.6727110263563983E-2</v>
      </c>
      <c r="H19" s="47">
        <f>T.J3c!B18</f>
        <v>1.1796137569972824E-2</v>
      </c>
      <c r="I19" s="5"/>
      <c r="J19" s="46">
        <f t="shared" si="2"/>
        <v>8.9036776178583979E-2</v>
      </c>
      <c r="K19" s="34">
        <v>3.6727110263563983E-2</v>
      </c>
      <c r="L19" s="34">
        <f>T.J3d!B18</f>
        <v>5.645664474860581E-2</v>
      </c>
      <c r="M19" s="5"/>
      <c r="N19" s="34">
        <f t="shared" si="3"/>
        <v>6.5799168787064238E-2</v>
      </c>
      <c r="O19" s="34">
        <f t="shared" si="6"/>
        <v>3.6727110263563983E-2</v>
      </c>
      <c r="P19" s="34">
        <f>T.J3e!B18</f>
        <v>3.1376818250728911E-2</v>
      </c>
      <c r="Q19" s="129"/>
      <c r="S19" s="45">
        <f t="shared" si="4"/>
        <v>6.1367049543719313E-2</v>
      </c>
      <c r="T19" s="45">
        <v>3.5797175430031962E-2</v>
      </c>
      <c r="U19" s="45">
        <v>2.5569874113687351E-2</v>
      </c>
      <c r="V19" s="43">
        <f t="shared" si="5"/>
        <v>6.5763133948213565E-4</v>
      </c>
    </row>
    <row r="20" spans="1:22">
      <c r="A20" s="16" t="s">
        <v>11</v>
      </c>
      <c r="B20" s="34">
        <f t="shared" si="0"/>
        <v>8.5973834366028595E-2</v>
      </c>
      <c r="C20" s="4">
        <v>3.6727110263563983E-2</v>
      </c>
      <c r="D20" s="4">
        <f>T.J3!B19</f>
        <v>5.3150880607844259E-2</v>
      </c>
      <c r="E20" s="5"/>
      <c r="F20" s="46">
        <f t="shared" si="1"/>
        <v>5.8329897359089528E-2</v>
      </c>
      <c r="G20" s="47">
        <v>3.6727110263563983E-2</v>
      </c>
      <c r="H20" s="47">
        <f>T.J3c!B19</f>
        <v>2.3315401757931214E-2</v>
      </c>
      <c r="I20" s="5"/>
      <c r="J20" s="46">
        <f t="shared" si="2"/>
        <v>0.1357485552886557</v>
      </c>
      <c r="K20" s="34">
        <v>3.6727110263563983E-2</v>
      </c>
      <c r="L20" s="34">
        <f>T.J3d!B19</f>
        <v>0.10687161629663539</v>
      </c>
      <c r="M20" s="5"/>
      <c r="N20" s="34">
        <f t="shared" si="3"/>
        <v>8.9370504691593328E-2</v>
      </c>
      <c r="O20" s="34">
        <f t="shared" si="6"/>
        <v>3.6727110263563983E-2</v>
      </c>
      <c r="P20" s="34">
        <f>T.J3e!B19</f>
        <v>5.681683041930112E-2</v>
      </c>
      <c r="Q20" s="129"/>
      <c r="S20" s="45">
        <f t="shared" si="4"/>
        <v>8.4763532038064276E-2</v>
      </c>
      <c r="T20" s="45">
        <v>3.4910584917999157E-2</v>
      </c>
      <c r="U20" s="45">
        <v>4.9852947120065126E-2</v>
      </c>
      <c r="V20" s="43">
        <f t="shared" si="5"/>
        <v>1.2103023279643119E-3</v>
      </c>
    </row>
    <row r="21" spans="1:22">
      <c r="A21" s="5" t="s">
        <v>10</v>
      </c>
      <c r="B21" s="34">
        <f t="shared" si="0"/>
        <v>0.13086609377843</v>
      </c>
      <c r="C21" s="4">
        <v>3.6727110263563983E-2</v>
      </c>
      <c r="D21" s="4">
        <f>T.J3!B20</f>
        <v>0.1016020855099284</v>
      </c>
      <c r="E21" s="5"/>
      <c r="F21" s="46">
        <f t="shared" si="1"/>
        <v>7.9243788699375164E-2</v>
      </c>
      <c r="G21" s="47">
        <v>3.6727110263563983E-2</v>
      </c>
      <c r="H21" s="47">
        <f>T.J3c!B20</f>
        <v>4.5887293836684093E-2</v>
      </c>
      <c r="I21" s="5"/>
      <c r="J21" s="46">
        <f t="shared" si="2"/>
        <v>0.21670594836784954</v>
      </c>
      <c r="K21" s="34">
        <v>3.6727110263563983E-2</v>
      </c>
      <c r="L21" s="34">
        <f>T.J3d!B20</f>
        <v>0.19424710801303163</v>
      </c>
      <c r="M21" s="5"/>
      <c r="N21" s="34">
        <f t="shared" si="3"/>
        <v>0.11833589688835555</v>
      </c>
      <c r="O21" s="34">
        <f t="shared" si="6"/>
        <v>3.6727110263563983E-2</v>
      </c>
      <c r="P21" s="34">
        <f>T.J3e!B20</f>
        <v>8.8078526105013641E-2</v>
      </c>
      <c r="Q21" s="129"/>
      <c r="S21" s="45">
        <f t="shared" si="4"/>
        <v>0.12879666024509356</v>
      </c>
      <c r="T21" s="45">
        <v>3.3254671019228237E-2</v>
      </c>
      <c r="U21" s="45">
        <v>9.554198922586532E-2</v>
      </c>
      <c r="V21" s="43">
        <f t="shared" si="5"/>
        <v>2.06943353333644E-3</v>
      </c>
    </row>
    <row r="22" spans="1:22">
      <c r="A22" s="5" t="s">
        <v>9</v>
      </c>
      <c r="B22" s="34">
        <f t="shared" si="0"/>
        <v>0.26258678358820525</v>
      </c>
      <c r="C22" s="4">
        <v>3.6727110263563983E-2</v>
      </c>
      <c r="D22" s="4">
        <f>T.J3!B21</f>
        <v>0.24376526052834299</v>
      </c>
      <c r="E22" s="5"/>
      <c r="F22" s="46">
        <f t="shared" si="1"/>
        <v>0.14842627707212391</v>
      </c>
      <c r="G22" s="47">
        <v>3.6727110263563983E-2</v>
      </c>
      <c r="H22" s="47">
        <f>T.J3c!B21</f>
        <v>0.12055439599768887</v>
      </c>
      <c r="I22" s="5"/>
      <c r="J22" s="46">
        <f t="shared" si="2"/>
        <v>0.41408577684329867</v>
      </c>
      <c r="K22" s="34">
        <v>3.6727110263563983E-2</v>
      </c>
      <c r="L22" s="34">
        <f>T.J3d!B21</f>
        <v>0.40727471317652603</v>
      </c>
      <c r="M22" s="5"/>
      <c r="N22" s="34">
        <f t="shared" si="3"/>
        <v>0.2862547747646681</v>
      </c>
      <c r="O22" s="34">
        <f t="shared" si="6"/>
        <v>3.6727110263563983E-2</v>
      </c>
      <c r="P22" s="34">
        <f>T.J3e!B21</f>
        <v>0.26930959055586517</v>
      </c>
      <c r="Q22" s="129"/>
      <c r="S22" s="45">
        <f t="shared" si="4"/>
        <v>0.25902325956238992</v>
      </c>
      <c r="T22" s="45">
        <v>2.842527271573192E-2</v>
      </c>
      <c r="U22" s="45">
        <v>0.23059798684665803</v>
      </c>
      <c r="V22" s="43">
        <f t="shared" si="5"/>
        <v>3.5635240258153067E-3</v>
      </c>
    </row>
    <row r="23" spans="1:22">
      <c r="A23" s="5"/>
      <c r="B23" s="11"/>
      <c r="C23" s="11"/>
      <c r="D23" s="11"/>
      <c r="E23" s="5"/>
      <c r="F23" s="11"/>
      <c r="G23" s="12"/>
      <c r="H23" s="11"/>
      <c r="I23" s="5"/>
      <c r="J23" s="11"/>
      <c r="K23" s="11"/>
      <c r="L23" s="12"/>
      <c r="M23" s="5"/>
      <c r="N23" s="11"/>
      <c r="O23" s="11"/>
      <c r="P23" s="12"/>
      <c r="Q23" s="44"/>
      <c r="U23" s="30"/>
    </row>
    <row r="24" spans="1:22">
      <c r="A24" s="5" t="s">
        <v>8</v>
      </c>
      <c r="B24" s="35">
        <f>SUMPRODUCT(B7:B22,T.J6!D7:D22,T.J6!N7:N22)/SUMPRODUCT(T.J6!N7:N22,T.J6!D7:D22)</f>
        <v>2.7126886911945255E-2</v>
      </c>
      <c r="C24" s="34">
        <v>2.1456250072383665E-2</v>
      </c>
      <c r="D24" s="34">
        <f>T.J3!B23</f>
        <v>5.5735682100926864E-3</v>
      </c>
      <c r="E24" s="34"/>
      <c r="F24" s="34">
        <f>SUMPRODUCT(F7:F22,T.J6!D7:D22,T.J6!N7:N22)/SUMPRODUCT(T.J6!N7:N22,T.J6!D7:D22)</f>
        <v>2.4357961640966173E-2</v>
      </c>
      <c r="G24" s="34">
        <v>2.1456250072383665E-2</v>
      </c>
      <c r="H24" s="34">
        <f>T.J3c!B23</f>
        <v>2.3778563842670182E-3</v>
      </c>
      <c r="I24" s="34"/>
      <c r="J24" s="34">
        <f>SUMPRODUCT(J7:J22,T.J6!D7:D22,T.J6!N7:N22)/SUMPRODUCT(T.J6!N7:N22,T.J6!D7:D22)</f>
        <v>3.1461580366511754E-2</v>
      </c>
      <c r="K24" s="34">
        <v>2.1456250072383665E-2</v>
      </c>
      <c r="L24" s="34">
        <f>T.J3d!B23</f>
        <v>1.1806507628346121E-2</v>
      </c>
      <c r="M24" s="34"/>
      <c r="N24" s="34"/>
      <c r="O24" s="34">
        <f t="shared" si="6"/>
        <v>2.1456250072383665E-2</v>
      </c>
      <c r="P24" s="34">
        <f>T.J3e!B23</f>
        <v>5.9482766952858052E-3</v>
      </c>
      <c r="Q24" s="34"/>
      <c r="S24" s="43">
        <f t="shared" ref="S24:S30" si="7">C24*(1-D24)+D24*(1-C24)-B24</f>
        <v>-3.3624437609137622E-4</v>
      </c>
      <c r="T24" s="30"/>
      <c r="U24" s="30"/>
      <c r="V24" s="30"/>
    </row>
    <row r="25" spans="1:22">
      <c r="A25" s="5" t="s">
        <v>7</v>
      </c>
      <c r="B25" s="34">
        <f>SUMPRODUCT(B7:B11,T.J6!D7:D11,T.J6!N7:N11)/SUMPRODUCT(T.J6!N7:N11,T.J6!D7:D11)</f>
        <v>1.8020544109535845E-2</v>
      </c>
      <c r="C25" s="34">
        <v>1.7505791031987121E-2</v>
      </c>
      <c r="D25" s="4">
        <f>T.J3!B24</f>
        <v>3.734127288481115E-5</v>
      </c>
      <c r="E25" s="4"/>
      <c r="F25" s="4">
        <f>G25*(1-H25)+H25*(1-G25)</f>
        <v>1.7521115288709834E-2</v>
      </c>
      <c r="G25" s="34">
        <v>1.7505791031987121E-2</v>
      </c>
      <c r="H25" s="4">
        <f>T.J3c!B24</f>
        <v>1.5880249376969694E-5</v>
      </c>
      <c r="I25" s="4"/>
      <c r="J25" s="4">
        <f>K25*(1-L25)+L25*(1-K25)</f>
        <v>1.7582599953703006E-2</v>
      </c>
      <c r="K25" s="34">
        <v>1.7505791031987121E-2</v>
      </c>
      <c r="L25" s="4">
        <f>T.J3d!B24</f>
        <v>7.9595692847969602E-5</v>
      </c>
      <c r="M25" s="4"/>
      <c r="N25" s="4"/>
      <c r="O25" s="34">
        <f t="shared" si="6"/>
        <v>1.7505791031987121E-2</v>
      </c>
      <c r="P25" s="34">
        <f>T.J3e!B24</f>
        <v>2.0948963661771931E-5</v>
      </c>
      <c r="Q25" s="4"/>
      <c r="S25" s="43">
        <f t="shared" si="7"/>
        <v>-4.7871918170389396E-4</v>
      </c>
      <c r="T25" s="30"/>
      <c r="U25" s="30"/>
      <c r="V25" s="30"/>
    </row>
    <row r="26" spans="1:22">
      <c r="A26" s="5" t="s">
        <v>6</v>
      </c>
      <c r="B26" s="34">
        <f>SUMPRODUCT(B12:B15,T.J6!D12:D15,T.J6!N12:N15)/SUMPRODUCT(T.J6!N12:N15,T.J6!D12:D15)</f>
        <v>2.0366169280668679E-2</v>
      </c>
      <c r="C26" s="34">
        <v>1.9941185724996209E-2</v>
      </c>
      <c r="D26" s="4">
        <f>T.J3!B25</f>
        <v>1.1624538105191632E-4</v>
      </c>
      <c r="E26" s="4"/>
      <c r="F26" s="4">
        <f>G26*(1-H26)+H26*(1-G26)</f>
        <v>1.9988652316293883E-2</v>
      </c>
      <c r="G26" s="34">
        <v>1.9941185724996209E-2</v>
      </c>
      <c r="H26" s="4">
        <f>T.J3c!B25</f>
        <v>4.9438308272037878E-5</v>
      </c>
      <c r="I26" s="4"/>
      <c r="J26" s="4">
        <f>K26*(1-L26)+L26*(1-K26)</f>
        <v>2.0179067857202519E-2</v>
      </c>
      <c r="K26" s="34">
        <v>1.9941185724996209E-2</v>
      </c>
      <c r="L26" s="4">
        <f>T.J3d!B25</f>
        <v>2.4776352931417953E-4</v>
      </c>
      <c r="M26" s="4"/>
      <c r="N26" s="4"/>
      <c r="O26" s="34">
        <f t="shared" si="6"/>
        <v>1.9941185724996209E-2</v>
      </c>
      <c r="P26" s="34">
        <f>T.J3e!B25</f>
        <v>8.747804523576158E-5</v>
      </c>
      <c r="Q26" s="4"/>
      <c r="S26" s="43">
        <f t="shared" si="7"/>
        <v>-3.1337431608701241E-4</v>
      </c>
      <c r="T26" s="30"/>
      <c r="U26" s="30"/>
      <c r="V26" s="30"/>
    </row>
    <row r="27" spans="1:22">
      <c r="A27" s="5" t="s">
        <v>5</v>
      </c>
      <c r="B27" s="34">
        <f>SUMPRODUCT(B16:B22,T.J6!D16:D22,T.J6!N16:N22)/SUMPRODUCT(T.J6!N16:N22,T.J6!D16:D22)</f>
        <v>4.95350782396611E-2</v>
      </c>
      <c r="C27" s="34">
        <v>2.9689972750575749E-2</v>
      </c>
      <c r="D27" s="4">
        <f>T.J3!B26</f>
        <v>2.1651292244878106E-2</v>
      </c>
      <c r="E27" s="4"/>
      <c r="F27" s="4">
        <f>G27*(1-H27)+H27*(1-G27)</f>
        <v>3.845988207425733E-2</v>
      </c>
      <c r="G27" s="34">
        <v>2.9689972750575749E-2</v>
      </c>
      <c r="H27" s="4">
        <f>T.J3c!B26</f>
        <v>9.323540659947005E-3</v>
      </c>
      <c r="I27" s="4"/>
      <c r="J27" s="4">
        <f>K27*(1-L27)+L27*(1-K27)</f>
        <v>7.2064420336168639E-2</v>
      </c>
      <c r="K27" s="34">
        <v>2.9689972750575749E-2</v>
      </c>
      <c r="L27" s="4">
        <f>T.J3d!B26</f>
        <v>4.5049483458195573E-2</v>
      </c>
      <c r="M27" s="4"/>
      <c r="N27" s="4"/>
      <c r="O27" s="34">
        <f t="shared" si="6"/>
        <v>2.9689972750575749E-2</v>
      </c>
      <c r="P27" s="34">
        <f>T.J3e!B26</f>
        <v>2.3165653628466953E-2</v>
      </c>
      <c r="Q27" s="4"/>
      <c r="S27" s="43">
        <f t="shared" si="7"/>
        <v>5.2053420226238351E-4</v>
      </c>
      <c r="T27" s="30"/>
      <c r="U27" s="30"/>
      <c r="V27" s="30"/>
    </row>
    <row r="28" spans="1:22">
      <c r="A28" s="5" t="s">
        <v>4</v>
      </c>
      <c r="B28" s="34">
        <f>SUMPRODUCT(B18:B22,T.J6!D18:D22,T.J6!N18:N22)/SUMPRODUCT(T.J6!N18:N22,T.J6!D18:D22)</f>
        <v>9.8918617147596061E-2</v>
      </c>
      <c r="C28" s="34">
        <v>3.8215128349143368E-2</v>
      </c>
      <c r="D28" s="4">
        <f>T.J3!B27</f>
        <v>6.569470960099591E-2</v>
      </c>
      <c r="E28" s="4"/>
      <c r="F28" s="4">
        <f>G28*(1-H28)+H28*(1-G28)</f>
        <v>6.5029909519741858E-2</v>
      </c>
      <c r="G28" s="34">
        <v>3.8215128349143368E-2</v>
      </c>
      <c r="H28" s="4">
        <f>T.J3c!B27</f>
        <v>2.9033845429731236E-2</v>
      </c>
      <c r="I28" s="4"/>
      <c r="J28" s="4">
        <f>K28*(1-L28)+L28*(1-K28)</f>
        <v>0.15860096335138174</v>
      </c>
      <c r="K28" s="34">
        <v>3.8215128349143368E-2</v>
      </c>
      <c r="L28" s="4">
        <f>T.J3d!B27</f>
        <v>0.13034839639924251</v>
      </c>
      <c r="M28" s="4"/>
      <c r="N28" s="4"/>
      <c r="O28" s="34">
        <f t="shared" si="6"/>
        <v>3.8215128349143368E-2</v>
      </c>
      <c r="P28" s="34">
        <f>T.J3e!B27</f>
        <v>7.0228624232571091E-2</v>
      </c>
      <c r="Q28" s="4"/>
      <c r="S28" s="43">
        <f t="shared" si="7"/>
        <v>-2.9842715980304968E-5</v>
      </c>
      <c r="T28" s="30"/>
      <c r="U28" s="30"/>
      <c r="V28" s="30"/>
    </row>
    <row r="29" spans="1:22">
      <c r="A29" s="5" t="s">
        <v>3</v>
      </c>
      <c r="B29" s="34">
        <f>SUMPRODUCT(B20:B22,T.J6!D20:D22,T.J6!N20:N22)/SUMPRODUCT(T.J6!N20:N22,T.J6!D20:D22)</f>
        <v>0.17368247918850668</v>
      </c>
      <c r="C29" s="4">
        <v>3.6727110263563983E-2</v>
      </c>
      <c r="D29" s="4">
        <f>T.J3!B28</f>
        <v>0.14817166547795124</v>
      </c>
      <c r="E29" s="4"/>
      <c r="F29" s="4">
        <f>G29*(1-H29)+H29*(1-G29)</f>
        <v>0.10054545952413987</v>
      </c>
      <c r="G29" s="4">
        <v>3.6727110263563983E-2</v>
      </c>
      <c r="H29" s="4">
        <f>T.J3c!B28</f>
        <v>6.8877707582763209E-2</v>
      </c>
      <c r="I29" s="4"/>
      <c r="J29" s="4">
        <f>K29*(1-L29)+L29*(1-K29)</f>
        <v>0.28735349521980913</v>
      </c>
      <c r="K29" s="4">
        <v>3.6727110263563983E-2</v>
      </c>
      <c r="L29" s="4">
        <f>T.J3d!B28</f>
        <v>0.27049541480705985</v>
      </c>
      <c r="M29" s="4"/>
      <c r="N29" s="4"/>
      <c r="O29" s="4">
        <f t="shared" si="6"/>
        <v>3.6727110263563983E-2</v>
      </c>
      <c r="P29" s="34">
        <f>T.J3e!B28</f>
        <v>0.15664332921655783</v>
      </c>
      <c r="Q29" s="4"/>
      <c r="S29" s="43">
        <f t="shared" si="7"/>
        <v>3.3246236111927896E-4</v>
      </c>
      <c r="T29" s="30"/>
      <c r="U29" s="30"/>
      <c r="V29" s="30"/>
    </row>
    <row r="30" spans="1:22" ht="16" thickBot="1">
      <c r="A30" s="7" t="s">
        <v>2</v>
      </c>
      <c r="B30" s="32">
        <f>B22</f>
        <v>0.26258678358820525</v>
      </c>
      <c r="C30" s="32">
        <f>C22</f>
        <v>3.6727110263563983E-2</v>
      </c>
      <c r="D30" s="32">
        <f>D22</f>
        <v>0.24376526052834299</v>
      </c>
      <c r="E30" s="32"/>
      <c r="F30" s="32">
        <f>F22</f>
        <v>0.14842627707212391</v>
      </c>
      <c r="G30" s="32">
        <f>G22</f>
        <v>3.6727110263563983E-2</v>
      </c>
      <c r="H30" s="32">
        <f>H22</f>
        <v>0.12055439599768887</v>
      </c>
      <c r="I30" s="32"/>
      <c r="J30" s="32">
        <f>J22</f>
        <v>0.41408577684329867</v>
      </c>
      <c r="K30" s="32">
        <f>K22</f>
        <v>3.6727110263563983E-2</v>
      </c>
      <c r="L30" s="32">
        <f>L22</f>
        <v>0.40727471317652603</v>
      </c>
      <c r="M30" s="32"/>
      <c r="N30" s="32"/>
      <c r="O30" s="32">
        <f t="shared" si="6"/>
        <v>3.6727110263563983E-2</v>
      </c>
      <c r="P30" s="32">
        <f>P22</f>
        <v>0.26930959055586517</v>
      </c>
      <c r="Q30" s="4"/>
      <c r="S30" s="43">
        <f t="shared" si="7"/>
        <v>0</v>
      </c>
      <c r="T30" s="30"/>
      <c r="U30" s="30"/>
      <c r="V30" s="30"/>
    </row>
    <row r="31" spans="1:22" ht="16" thickTop="1">
      <c r="A31" s="5"/>
      <c r="B31" s="4"/>
    </row>
    <row r="32" spans="1:22" ht="16" thickBot="1">
      <c r="A32" s="5"/>
      <c r="B32" s="4"/>
    </row>
    <row r="33" spans="1:16" ht="15" customHeight="1">
      <c r="A33" s="173" t="s">
        <v>75</v>
      </c>
      <c r="B33" s="174"/>
      <c r="C33" s="174"/>
      <c r="D33" s="174"/>
      <c r="E33" s="174"/>
      <c r="F33" s="174"/>
      <c r="G33" s="174"/>
      <c r="H33" s="174"/>
      <c r="I33" s="174"/>
      <c r="J33" s="174"/>
      <c r="K33" s="174"/>
      <c r="L33" s="174"/>
      <c r="M33" s="174"/>
      <c r="N33" s="174"/>
      <c r="O33" s="174"/>
      <c r="P33" s="175"/>
    </row>
    <row r="34" spans="1:16">
      <c r="A34" s="176"/>
      <c r="B34" s="177"/>
      <c r="C34" s="177"/>
      <c r="D34" s="177"/>
      <c r="E34" s="177"/>
      <c r="F34" s="177"/>
      <c r="G34" s="177"/>
      <c r="H34" s="177"/>
      <c r="I34" s="177"/>
      <c r="J34" s="177"/>
      <c r="K34" s="177"/>
      <c r="L34" s="177"/>
      <c r="M34" s="177"/>
      <c r="N34" s="177"/>
      <c r="O34" s="177"/>
      <c r="P34" s="178"/>
    </row>
    <row r="35" spans="1:16" ht="16" thickBot="1">
      <c r="A35" s="179"/>
      <c r="B35" s="180"/>
      <c r="C35" s="180"/>
      <c r="D35" s="180"/>
      <c r="E35" s="180"/>
      <c r="F35" s="180"/>
      <c r="G35" s="180"/>
      <c r="H35" s="180"/>
      <c r="I35" s="180"/>
      <c r="J35" s="180"/>
      <c r="K35" s="180"/>
      <c r="L35" s="180"/>
      <c r="M35" s="180"/>
      <c r="N35" s="180"/>
      <c r="O35" s="180"/>
      <c r="P35" s="181"/>
    </row>
  </sheetData>
  <mergeCells count="7">
    <mergeCell ref="A3:P3"/>
    <mergeCell ref="A33:P35"/>
    <mergeCell ref="S4:V4"/>
    <mergeCell ref="F5:H5"/>
    <mergeCell ref="J5:L5"/>
    <mergeCell ref="B5:D5"/>
    <mergeCell ref="N5:P5"/>
  </mergeCells>
  <phoneticPr fontId="65" type="noConversion"/>
  <pageMargins left="0.75" right="0.75" top="1" bottom="1" header="0.5" footer="0.5"/>
  <pageSetup scale="71" orientation="landscape"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40"/>
  <sheetViews>
    <sheetView workbookViewId="0">
      <pane xSplit="1" ySplit="6" topLeftCell="B12" activePane="bottomRight" state="frozen"/>
      <selection activeCell="D14" sqref="D14"/>
      <selection pane="topRight" activeCell="D14" sqref="D14"/>
      <selection pane="bottomLeft" activeCell="D14" sqref="D14"/>
      <selection pane="bottomRight" activeCell="A2" sqref="A2:L2"/>
    </sheetView>
  </sheetViews>
  <sheetFormatPr baseColWidth="10" defaultRowHeight="15" x14ac:dyDescent="0"/>
  <cols>
    <col min="1" max="1" width="15.5" style="1" customWidth="1"/>
    <col min="2" max="4" width="12" style="1" customWidth="1"/>
    <col min="5" max="5" width="2.83203125" style="1" customWidth="1"/>
    <col min="6" max="7" width="12" style="1" customWidth="1"/>
    <col min="8" max="8" width="10.83203125" style="1"/>
    <col min="9" max="9" width="2.83203125" style="1" customWidth="1"/>
    <col min="10" max="13" width="10.83203125" style="1"/>
    <col min="14" max="14" width="12" style="1" customWidth="1"/>
    <col min="15" max="17" width="10.83203125" style="1"/>
    <col min="18" max="18" width="11.5" style="1" customWidth="1"/>
    <col min="19" max="16384" width="10.83203125" style="1"/>
  </cols>
  <sheetData>
    <row r="1" spans="1:16" ht="16" thickBot="1"/>
    <row r="2" spans="1:16" ht="33" customHeight="1" thickTop="1">
      <c r="A2" s="154" t="s">
        <v>200</v>
      </c>
      <c r="B2" s="154"/>
      <c r="C2" s="154"/>
      <c r="D2" s="154"/>
      <c r="E2" s="154"/>
      <c r="F2" s="154"/>
      <c r="G2" s="154"/>
      <c r="H2" s="154"/>
      <c r="I2" s="154"/>
      <c r="J2" s="154"/>
      <c r="K2" s="154"/>
      <c r="L2" s="154"/>
    </row>
    <row r="3" spans="1:16">
      <c r="A3" s="5"/>
      <c r="B3" s="28" t="s">
        <v>47</v>
      </c>
      <c r="C3" s="28" t="s">
        <v>46</v>
      </c>
      <c r="D3" s="28" t="s">
        <v>45</v>
      </c>
      <c r="F3" s="28" t="s">
        <v>44</v>
      </c>
      <c r="G3" s="28" t="s">
        <v>43</v>
      </c>
      <c r="H3" s="28" t="s">
        <v>42</v>
      </c>
      <c r="J3" s="28" t="s">
        <v>41</v>
      </c>
      <c r="K3" s="28" t="s">
        <v>40</v>
      </c>
      <c r="L3" s="28" t="s">
        <v>39</v>
      </c>
    </row>
    <row r="4" spans="1:16" ht="31" customHeight="1">
      <c r="A4" s="5"/>
      <c r="B4" s="158" t="s">
        <v>83</v>
      </c>
      <c r="C4" s="158"/>
      <c r="D4" s="158"/>
      <c r="E4" s="53"/>
      <c r="F4" s="158" t="s">
        <v>82</v>
      </c>
      <c r="G4" s="158"/>
      <c r="H4" s="158"/>
      <c r="I4" s="52"/>
      <c r="J4" s="158" t="s">
        <v>81</v>
      </c>
      <c r="K4" s="158"/>
      <c r="L4" s="158"/>
      <c r="N4" s="185" t="s">
        <v>99</v>
      </c>
      <c r="O4" s="185"/>
      <c r="P4" s="185"/>
    </row>
    <row r="5" spans="1:16" ht="13" customHeight="1">
      <c r="A5" s="5"/>
      <c r="B5" s="186" t="s">
        <v>98</v>
      </c>
      <c r="C5" s="186"/>
      <c r="D5" s="186"/>
      <c r="E5" s="53"/>
      <c r="F5" s="186" t="s">
        <v>98</v>
      </c>
      <c r="G5" s="186"/>
      <c r="H5" s="186"/>
      <c r="I5" s="52"/>
      <c r="J5" s="186" t="s">
        <v>98</v>
      </c>
      <c r="K5" s="186"/>
      <c r="L5" s="186"/>
    </row>
    <row r="6" spans="1:16" ht="74" customHeight="1">
      <c r="A6" s="5"/>
      <c r="B6" s="49" t="s">
        <v>97</v>
      </c>
      <c r="C6" s="49" t="s">
        <v>96</v>
      </c>
      <c r="D6" s="50" t="s">
        <v>95</v>
      </c>
      <c r="E6" s="60"/>
      <c r="F6" s="49" t="s">
        <v>97</v>
      </c>
      <c r="G6" s="49" t="s">
        <v>96</v>
      </c>
      <c r="H6" s="50" t="s">
        <v>95</v>
      </c>
      <c r="I6" s="60"/>
      <c r="J6" s="49" t="s">
        <v>97</v>
      </c>
      <c r="K6" s="49" t="s">
        <v>96</v>
      </c>
      <c r="L6" s="50" t="s">
        <v>95</v>
      </c>
      <c r="N6" s="51" t="s">
        <v>94</v>
      </c>
      <c r="O6" s="51" t="s">
        <v>93</v>
      </c>
      <c r="P6" s="51" t="s">
        <v>92</v>
      </c>
    </row>
    <row r="7" spans="1:16">
      <c r="A7" s="16" t="s">
        <v>24</v>
      </c>
      <c r="B7" s="14">
        <v>2.8088756667255521E-2</v>
      </c>
      <c r="C7" s="46">
        <f>T.J7!$B6*(1-B7)</f>
        <v>0.27084355321348147</v>
      </c>
      <c r="D7" s="34">
        <f>C7/(1-T.J5!B7)</f>
        <v>0.2808637056570486</v>
      </c>
      <c r="E7" s="57"/>
      <c r="F7" s="46">
        <v>2.8035399761422504E-2</v>
      </c>
      <c r="G7" s="46">
        <f>T.J7!$B6*(1-F7)</f>
        <v>0.27085842223991102</v>
      </c>
      <c r="H7" s="34">
        <f>G7/(1-T.J5!F7)</f>
        <v>0.28086226385435703</v>
      </c>
      <c r="I7" s="57"/>
      <c r="J7" s="46">
        <v>2.8193799673401108E-2</v>
      </c>
      <c r="K7" s="46">
        <f>T.J7!$B6*(1-J7)</f>
        <v>0.27081428076579672</v>
      </c>
      <c r="L7" s="34">
        <f>K7/(1-T.J5!J7)</f>
        <v>0.28086654404801292</v>
      </c>
      <c r="N7" s="59">
        <f>T.J10!$B6/(1-B7)/(1+B$24)</f>
        <v>7.4300865960403459E-2</v>
      </c>
      <c r="O7" s="59">
        <f>T.J10!$B6/(1-F7)/(1+F$24)</f>
        <v>7.4436455205062577E-2</v>
      </c>
      <c r="P7" s="59">
        <f>T.J10!$B6/(1-J7)/(1+J$24)</f>
        <v>7.4036973559324301E-2</v>
      </c>
    </row>
    <row r="8" spans="1:16">
      <c r="A8" s="16" t="s">
        <v>23</v>
      </c>
      <c r="B8" s="14">
        <v>1.4037595897124116E-2</v>
      </c>
      <c r="C8" s="46">
        <f>T.J7!$B7*(1-B8)</f>
        <v>0.28138031443861472</v>
      </c>
      <c r="D8" s="34">
        <f>C8/(1-T.J5!B8)</f>
        <v>0.28638775787523296</v>
      </c>
      <c r="E8" s="57"/>
      <c r="F8" s="46">
        <v>1.4031014179300449E-2</v>
      </c>
      <c r="G8" s="46">
        <f>T.J7!$B7*(1-F8)</f>
        <v>0.28138219277172671</v>
      </c>
      <c r="H8" s="34">
        <f>G8/(1-T.J5!F8)</f>
        <v>0.28638769747011866</v>
      </c>
      <c r="I8" s="57"/>
      <c r="J8" s="46">
        <v>1.405055514849865E-2</v>
      </c>
      <c r="K8" s="46">
        <f>T.J7!$B7*(1-J8)</f>
        <v>0.28137661604381647</v>
      </c>
      <c r="L8" s="34">
        <f>K8/(1-T.J5!J8)</f>
        <v>0.28638787681119032</v>
      </c>
      <c r="N8" s="59">
        <f>T.J10!$B7/(1-B8)/(1+B$24)</f>
        <v>3.6429424589915792E-2</v>
      </c>
      <c r="O8" s="59">
        <f>T.J10!$B7/(1-F8)/(1+F$24)</f>
        <v>3.6497663416717806E-2</v>
      </c>
      <c r="P8" s="59">
        <f>T.J10!$B7/(1-J8)/(1+J$24)</f>
        <v>3.6296592984387081E-2</v>
      </c>
    </row>
    <row r="9" spans="1:16">
      <c r="A9" s="16" t="s">
        <v>22</v>
      </c>
      <c r="B9" s="14">
        <v>1.0346195416875042E-2</v>
      </c>
      <c r="C9" s="46">
        <f>T.J7!$B8*(1-B9)</f>
        <v>0.28241630306263421</v>
      </c>
      <c r="D9" s="34">
        <f>C9/(1-T.J5!B9)</f>
        <v>0.2863491667798827</v>
      </c>
      <c r="E9" s="57"/>
      <c r="F9" s="46">
        <v>1.0339621435176456E-2</v>
      </c>
      <c r="G9" s="46">
        <f>T.J7!$B8*(1-F9)</f>
        <v>0.28241817907179939</v>
      </c>
      <c r="H9" s="34">
        <f>G9/(1-T.J5!F9)</f>
        <v>0.28634902100097809</v>
      </c>
      <c r="I9" s="57"/>
      <c r="J9" s="46">
        <v>1.0359139438262251E-2</v>
      </c>
      <c r="K9" s="46">
        <f>T.J7!$B8*(1-J9)</f>
        <v>0.28241260924298739</v>
      </c>
      <c r="L9" s="34">
        <f>K9/(1-T.J5!J9)</f>
        <v>0.28634945381488247</v>
      </c>
      <c r="N9" s="59">
        <f>T.J10!$B8/(1-B9)/(1+B$24)</f>
        <v>5.8396355676260711E-2</v>
      </c>
      <c r="O9" s="59">
        <f>T.J10!$B8/(1-F9)/(1+F$24)</f>
        <v>5.8505744407333554E-2</v>
      </c>
      <c r="P9" s="59">
        <f>T.J10!$B8/(1-J9)/(1+J$24)</f>
        <v>5.8183422908186858E-2</v>
      </c>
    </row>
    <row r="10" spans="1:16">
      <c r="A10" s="16" t="s">
        <v>21</v>
      </c>
      <c r="B10" s="14">
        <v>1.0837426432571141E-2</v>
      </c>
      <c r="C10" s="46">
        <f>T.J7!$B9*(1-B10)</f>
        <v>0.30543201295579453</v>
      </c>
      <c r="D10" s="34">
        <f>C10/(1-T.J5!B10)</f>
        <v>0.3096662862429887</v>
      </c>
      <c r="E10" s="57"/>
      <c r="F10" s="46">
        <v>1.0830179288323374E-2</v>
      </c>
      <c r="G10" s="46">
        <f>T.J7!$B9*(1-F10)</f>
        <v>0.30543425071722519</v>
      </c>
      <c r="H10" s="34">
        <f>G10/(1-T.J5!F10)</f>
        <v>0.30966626340013764</v>
      </c>
      <c r="I10" s="57"/>
      <c r="J10" s="46">
        <v>1.0851695866368203E-2</v>
      </c>
      <c r="K10" s="46">
        <f>T.J7!$B9*(1-J10)</f>
        <v>0.30542760686320181</v>
      </c>
      <c r="L10" s="34">
        <f>K10/(1-T.J5!J10)</f>
        <v>0.30966633121964698</v>
      </c>
      <c r="N10" s="59">
        <f>T.J10!$B9/(1-B10)/(1+B$24)</f>
        <v>7.6935182650228556E-2</v>
      </c>
      <c r="O10" s="59">
        <f>T.J10!$B9/(1-F10)/(1+F$24)</f>
        <v>7.7079245817844338E-2</v>
      </c>
      <c r="P10" s="59">
        <f>T.J10!$B9/(1-J10)/(1+J$24)</f>
        <v>7.6654754290686022E-2</v>
      </c>
    </row>
    <row r="11" spans="1:16">
      <c r="A11" s="16" t="s">
        <v>20</v>
      </c>
      <c r="B11" s="14">
        <v>8.6062782262981904E-3</v>
      </c>
      <c r="C11" s="46">
        <f>T.J7!$B10*(1-B11)</f>
        <v>0.30704874000998528</v>
      </c>
      <c r="D11" s="34">
        <f>C11/(1-T.J5!B11)</f>
        <v>0.31037211323367225</v>
      </c>
      <c r="E11" s="57"/>
      <c r="F11" s="46">
        <v>8.5903457688490219E-3</v>
      </c>
      <c r="G11" s="46">
        <f>T.J7!$B10*(1-F11)</f>
        <v>0.30705367451872545</v>
      </c>
      <c r="H11" s="34">
        <f>G11/(1-T.J5!F11)</f>
        <v>0.31037186734819705</v>
      </c>
      <c r="I11" s="57"/>
      <c r="J11" s="46">
        <v>8.6376479903065885E-3</v>
      </c>
      <c r="K11" s="46">
        <f>T.J7!$B10*(1-J11)</f>
        <v>0.30703902434777997</v>
      </c>
      <c r="L11" s="34">
        <f>K11/(1-T.J5!J11)</f>
        <v>0.31037259736162515</v>
      </c>
      <c r="N11" s="59">
        <f>T.J10!$B10/(1-B11)/(1+B$24)</f>
        <v>8.2665360683382802E-2</v>
      </c>
      <c r="O11" s="59">
        <f>T.J10!$B10/(1-F11)/(1+F$24)</f>
        <v>8.281942957500911E-2</v>
      </c>
      <c r="P11" s="59">
        <f>T.J10!$B10/(1-J11)/(1+J$24)</f>
        <v>8.2365463903329217E-2</v>
      </c>
    </row>
    <row r="12" spans="1:16">
      <c r="A12" s="16" t="s">
        <v>19</v>
      </c>
      <c r="B12" s="14">
        <v>8.7164826190580698E-3</v>
      </c>
      <c r="C12" s="46">
        <f>T.J7!$B11*(1-B12)</f>
        <v>0.30537644222956717</v>
      </c>
      <c r="D12" s="34">
        <f>C12/(1-T.J5!B12)</f>
        <v>0.30874799390671737</v>
      </c>
      <c r="E12" s="57"/>
      <c r="F12" s="46">
        <v>8.6929748436766728E-3</v>
      </c>
      <c r="G12" s="46">
        <f>T.J7!$B11*(1-F12)</f>
        <v>0.30538368407378713</v>
      </c>
      <c r="H12" s="34">
        <f>G12/(1-T.J5!F12)</f>
        <v>0.30874752281853213</v>
      </c>
      <c r="I12" s="57"/>
      <c r="J12" s="46">
        <v>8.7627665324331479E-3</v>
      </c>
      <c r="K12" s="46">
        <f>T.J7!$B11*(1-J12)</f>
        <v>0.3053621839305527</v>
      </c>
      <c r="L12" s="34">
        <f>K12/(1-T.J5!J12)</f>
        <v>0.30874892141806581</v>
      </c>
      <c r="N12" s="59">
        <f>T.J10!$B11/(1-B12)/(1+B$24)</f>
        <v>8.7192132314969528E-2</v>
      </c>
      <c r="O12" s="59">
        <f>T.J10!$B11/(1-F12)/(1+F$24)</f>
        <v>8.7353970351666796E-2</v>
      </c>
      <c r="P12" s="59">
        <f>T.J10!$B11/(1-J12)/(1+J$24)</f>
        <v>8.6877120566028032E-2</v>
      </c>
    </row>
    <row r="13" spans="1:16">
      <c r="A13" s="16" t="s">
        <v>18</v>
      </c>
      <c r="B13" s="14">
        <v>1.5682280085832556E-2</v>
      </c>
      <c r="C13" s="46">
        <f>T.J7!$B12*(1-B13)</f>
        <v>0.30378388095864517</v>
      </c>
      <c r="D13" s="34">
        <f>C13/(1-T.J5!B13)</f>
        <v>0.30988296378463581</v>
      </c>
      <c r="E13" s="57"/>
      <c r="F13" s="46">
        <v>1.5651763443722613E-2</v>
      </c>
      <c r="G13" s="46">
        <f>T.J7!$B12*(1-F13)</f>
        <v>0.3037932991208771</v>
      </c>
      <c r="H13" s="34">
        <f>G13/(1-T.J5!F13)</f>
        <v>0.30988209282576396</v>
      </c>
      <c r="I13" s="57"/>
      <c r="J13" s="46">
        <v>1.5742362242329399E-2</v>
      </c>
      <c r="K13" s="46">
        <f>T.J7!$B12*(1-J13)</f>
        <v>0.30376533817483892</v>
      </c>
      <c r="L13" s="34">
        <f>K13/(1-T.J5!J13)</f>
        <v>0.30988467854509272</v>
      </c>
      <c r="N13" s="59">
        <f>T.J10!$B12/(1-B13)/(1+B$24)</f>
        <v>0.10492009418949287</v>
      </c>
      <c r="O13" s="59">
        <f>T.J10!$B12/(1-F13)/(1+F$24)</f>
        <v>0.10511407115209534</v>
      </c>
      <c r="P13" s="59">
        <f>T.J10!$B12/(1-J13)/(1+J$24)</f>
        <v>0.10454253414245393</v>
      </c>
    </row>
    <row r="14" spans="1:16">
      <c r="A14" s="16" t="s">
        <v>17</v>
      </c>
      <c r="B14" s="14">
        <v>1.5761962765762635E-2</v>
      </c>
      <c r="C14" s="46">
        <f>T.J7!$B13*(1-B14)</f>
        <v>0.30501532254819069</v>
      </c>
      <c r="D14" s="34">
        <f>C14/(1-T.J5!B14)</f>
        <v>0.3111795672246363</v>
      </c>
      <c r="E14" s="57"/>
      <c r="F14" s="46">
        <v>1.5696345282663057E-2</v>
      </c>
      <c r="G14" s="46">
        <f>T.J7!$B13*(1-F14)</f>
        <v>0.30503565740319044</v>
      </c>
      <c r="H14" s="34">
        <f>G14/(1-T.J5!F14)</f>
        <v>0.31117607381111578</v>
      </c>
      <c r="I14" s="57"/>
      <c r="J14" s="46">
        <v>1.5891138699909269E-2</v>
      </c>
      <c r="K14" s="46">
        <f>T.J7!$B13*(1-J14)</f>
        <v>0.30497529093212972</v>
      </c>
      <c r="L14" s="34">
        <f>K14/(1-T.J5!J14)</f>
        <v>0.3111864443572584</v>
      </c>
      <c r="N14" s="59">
        <f>T.J10!$B13/(1-B14)/(1+B$24)</f>
        <v>0.11713343577821829</v>
      </c>
      <c r="O14" s="59">
        <f>T.J10!$B13/(1-F14)/(1+F$24)</f>
        <v>0.11734580778381555</v>
      </c>
      <c r="P14" s="59">
        <f>T.J10!$B13/(1-J14)/(1+J$24)</f>
        <v>0.11672012029034798</v>
      </c>
    </row>
    <row r="15" spans="1:16">
      <c r="A15" s="16" t="s">
        <v>16</v>
      </c>
      <c r="B15" s="14">
        <v>2.1582848272793352E-2</v>
      </c>
      <c r="C15" s="46">
        <f>T.J7!$B14*(1-B15)</f>
        <v>0.30868084395281858</v>
      </c>
      <c r="D15" s="34">
        <f>C15/(1-T.J5!B15)</f>
        <v>0.31727631922451049</v>
      </c>
      <c r="E15" s="57"/>
      <c r="F15" s="46">
        <v>2.1504148086053512E-2</v>
      </c>
      <c r="G15" s="46">
        <f>T.J7!$B14*(1-F15)</f>
        <v>0.30870567307608077</v>
      </c>
      <c r="H15" s="34">
        <f>G15/(1-T.J5!F15)</f>
        <v>0.31726918527609466</v>
      </c>
      <c r="I15" s="57"/>
      <c r="J15" s="46">
        <v>2.1737772422609221E-2</v>
      </c>
      <c r="K15" s="46">
        <f>T.J7!$B14*(1-J15)</f>
        <v>0.30863196693014028</v>
      </c>
      <c r="L15" s="34">
        <f>K15/(1-T.J5!J15)</f>
        <v>0.31729036244383269</v>
      </c>
      <c r="N15" s="59">
        <f>T.J10!$B14/(1-B15)/(1+B$24)</f>
        <v>0.13911450064080358</v>
      </c>
      <c r="O15" s="59">
        <f>T.J10!$B14/(1-F15)/(1+F$24)</f>
        <v>0.13936480738610496</v>
      </c>
      <c r="P15" s="59">
        <f>T.J10!$B14/(1-J15)/(1+J$24)</f>
        <v>0.13862737993903407</v>
      </c>
    </row>
    <row r="16" spans="1:16">
      <c r="A16" s="16" t="s">
        <v>15</v>
      </c>
      <c r="B16" s="14">
        <v>1.459936027798696E-2</v>
      </c>
      <c r="C16" s="46">
        <f>T.J7!$B15*(1-B16)</f>
        <v>0.31916209386901434</v>
      </c>
      <c r="D16" s="34">
        <f>C16/(1-T.J5!B16)</f>
        <v>0.32511520043598779</v>
      </c>
      <c r="E16" s="57"/>
      <c r="F16" s="46">
        <v>1.4368978914142169E-2</v>
      </c>
      <c r="G16" s="46">
        <f>T.J7!$B15*(1-F16)</f>
        <v>0.31923671224808686</v>
      </c>
      <c r="H16" s="34">
        <f>G16/(1-T.J5!F16)</f>
        <v>0.32508577298369867</v>
      </c>
      <c r="I16" s="57"/>
      <c r="J16" s="46">
        <v>1.5052665759718859E-2</v>
      </c>
      <c r="K16" s="46">
        <f>T.J7!$B15*(1-J16)</f>
        <v>0.31901527244341354</v>
      </c>
      <c r="L16" s="34">
        <f>K16/(1-T.J5!J16)</f>
        <v>0.32517310122523996</v>
      </c>
      <c r="N16" s="59">
        <f>T.J10!$B15/(1-B16)/(1+B$24)</f>
        <v>8.271213075742441E-2</v>
      </c>
      <c r="O16" s="59">
        <f>T.J10!$B15/(1-F16)/(1+F$24)</f>
        <v>8.2848249067759186E-2</v>
      </c>
      <c r="P16" s="59">
        <f>T.J10!$B15/(1-J16)/(1+J$24)</f>
        <v>8.2447384182926756E-2</v>
      </c>
    </row>
    <row r="17" spans="1:20">
      <c r="A17" s="16" t="s">
        <v>14</v>
      </c>
      <c r="B17" s="14">
        <v>2.8200941866609996E-2</v>
      </c>
      <c r="C17" s="46">
        <f>T.J7!$B16*(1-B17)</f>
        <v>0.34682476076537505</v>
      </c>
      <c r="D17" s="34">
        <f>C17/(1-T.J5!B17)</f>
        <v>0.3591484623909606</v>
      </c>
      <c r="E17" s="57"/>
      <c r="F17" s="46">
        <v>2.7300022082580842E-2</v>
      </c>
      <c r="G17" s="46">
        <f>T.J7!$B16*(1-F17)</f>
        <v>0.3471462894661384</v>
      </c>
      <c r="H17" s="34">
        <f>G17/(1-T.J5!F17)</f>
        <v>0.35903552169479208</v>
      </c>
      <c r="I17" s="57"/>
      <c r="J17" s="46">
        <v>2.9969861826055749E-2</v>
      </c>
      <c r="K17" s="46">
        <f>T.J7!$B16*(1-J17)</f>
        <v>0.3461934520224686</v>
      </c>
      <c r="L17" s="34">
        <f>K17/(1-T.J5!J17)</f>
        <v>0.35937017346806382</v>
      </c>
      <c r="N17" s="59">
        <f>T.J10!$B16/(1-B17)/(1+B$24)</f>
        <v>8.0825845527677548E-2</v>
      </c>
      <c r="O17" s="59">
        <f>T.J10!$B16/(1-F17)/(1+F$24)</f>
        <v>8.0902785299405117E-2</v>
      </c>
      <c r="P17" s="59">
        <f>T.J10!$B16/(1-J17)/(1+J$24)</f>
        <v>8.0676926397382567E-2</v>
      </c>
    </row>
    <row r="18" spans="1:20">
      <c r="A18" s="16" t="s">
        <v>13</v>
      </c>
      <c r="B18" s="14">
        <v>4.3530693181531452E-2</v>
      </c>
      <c r="C18" s="46">
        <f>T.J7!$B17*(1-B18)</f>
        <v>0.39748715357022152</v>
      </c>
      <c r="D18" s="34">
        <f>C18/(1-T.J5!B18)</f>
        <v>0.41830324572435967</v>
      </c>
      <c r="E18" s="57"/>
      <c r="F18" s="46">
        <v>4.0058799911088773E-2</v>
      </c>
      <c r="G18" s="46">
        <f>T.J7!$B17*(1-F18)</f>
        <v>0.3989299944054997</v>
      </c>
      <c r="H18" s="34">
        <f>G18/(1-T.J5!F18)</f>
        <v>0.41799127079313686</v>
      </c>
      <c r="I18" s="57"/>
      <c r="J18" s="46">
        <v>5.0291079568889535E-2</v>
      </c>
      <c r="K18" s="46">
        <f>T.J7!$B17*(1-J18)</f>
        <v>0.3946776888827615</v>
      </c>
      <c r="L18" s="34">
        <f>K18/(1-T.J5!J18)</f>
        <v>0.41891011671208195</v>
      </c>
      <c r="N18" s="59">
        <f>T.J10!$B17/(1-B18)/(1+B$24)</f>
        <v>1.8756906767905569E-2</v>
      </c>
      <c r="O18" s="59">
        <f>T.J10!$B17/(1-F18)/(1+F$24)</f>
        <v>1.8724200174746609E-2</v>
      </c>
      <c r="P18" s="59">
        <f>T.J10!$B17/(1-J18)/(1+J$24)</f>
        <v>1.8821298483553038E-2</v>
      </c>
    </row>
    <row r="19" spans="1:20">
      <c r="A19" s="16" t="s">
        <v>12</v>
      </c>
      <c r="B19" s="14">
        <v>5.5295857043434038E-2</v>
      </c>
      <c r="C19" s="46">
        <f>T.J7!$B18*(1-B19)</f>
        <v>0.40047733120382945</v>
      </c>
      <c r="D19" s="34">
        <f>C19/(1-T.J5!B19)</f>
        <v>0.42695934854759354</v>
      </c>
      <c r="E19" s="57"/>
      <c r="F19" s="46">
        <v>4.3139772071361382E-2</v>
      </c>
      <c r="G19" s="46">
        <f>T.J7!$B18*(1-F19)</f>
        <v>0.40563051752549306</v>
      </c>
      <c r="H19" s="34">
        <f>G19/(1-T.J5!F19)</f>
        <v>0.42592891458674131</v>
      </c>
      <c r="I19" s="57"/>
      <c r="J19" s="46">
        <v>7.8319037524358842E-2</v>
      </c>
      <c r="K19" s="46">
        <f>T.J7!$B18*(1-J19)</f>
        <v>0.39071738472368711</v>
      </c>
      <c r="L19" s="34">
        <f>K19/(1-T.J5!J19)</f>
        <v>0.42890577194176921</v>
      </c>
      <c r="N19" s="59">
        <f>T.J10!$B18/(1-B19)/(1+B$24)</f>
        <v>2.0301652446463623E-2</v>
      </c>
      <c r="O19" s="59">
        <f>T.J10!$B18/(1-F19)/(1+F$24)</f>
        <v>2.0081416995310939E-2</v>
      </c>
      <c r="P19" s="59">
        <f>T.J10!$B18/(1-J19)/(1+J$24)</f>
        <v>2.0732631710678601E-2</v>
      </c>
    </row>
    <row r="20" spans="1:20">
      <c r="A20" s="16" t="s">
        <v>11</v>
      </c>
      <c r="B20" s="14">
        <v>7.8184596390099476E-2</v>
      </c>
      <c r="C20" s="46">
        <f>T.J7!$B19*(1-B20)</f>
        <v>0.42011509730947838</v>
      </c>
      <c r="D20" s="34">
        <f>C20/(1-T.J5!B20)</f>
        <v>0.45963136845003255</v>
      </c>
      <c r="E20" s="57"/>
      <c r="F20" s="46">
        <v>5.3280121289940481E-2</v>
      </c>
      <c r="G20" s="46">
        <f>T.J7!$B19*(1-F20)</f>
        <v>0.43146525043034378</v>
      </c>
      <c r="H20" s="34">
        <f>G20/(1-T.J5!F20)</f>
        <v>0.45819151443833783</v>
      </c>
      <c r="I20" s="57"/>
      <c r="J20" s="46">
        <v>0.12345209355952179</v>
      </c>
      <c r="K20" s="46">
        <f>T.J7!$B19*(1-J20)</f>
        <v>0.39948454708888737</v>
      </c>
      <c r="L20" s="34">
        <f>K20/(1-T.J5!J20)</f>
        <v>0.4622318533957594</v>
      </c>
      <c r="N20" s="59">
        <f>T.J10!$B19/(1-B20)/(1+B$24)</f>
        <v>4.951556527861326E-3</v>
      </c>
      <c r="O20" s="59">
        <f>T.J10!$B19/(1-F20)/(1+F$24)</f>
        <v>4.8303639603547678E-3</v>
      </c>
      <c r="P20" s="59">
        <f>T.J10!$B19/(1-J20)/(1+J$24)</f>
        <v>5.1882140705648691E-3</v>
      </c>
    </row>
    <row r="21" spans="1:20">
      <c r="A21" s="5" t="s">
        <v>10</v>
      </c>
      <c r="B21" s="14">
        <v>0.11886090142607103</v>
      </c>
      <c r="C21" s="46">
        <f>T.J7!$B20*(1-B21)</f>
        <v>0.40157697158337696</v>
      </c>
      <c r="D21" s="34">
        <f>C21/(1-T.J5!B21)</f>
        <v>0.46204269412198284</v>
      </c>
      <c r="E21" s="57"/>
      <c r="F21" s="46">
        <v>7.2046173628545249E-2</v>
      </c>
      <c r="G21" s="46">
        <f>T.J7!$B20*(1-F21)</f>
        <v>0.42291266834777747</v>
      </c>
      <c r="H21" s="34">
        <f>G21/(1-T.J5!F21)</f>
        <v>0.45931014437620499</v>
      </c>
      <c r="I21" s="57"/>
      <c r="J21" s="46">
        <v>0.19804828016296097</v>
      </c>
      <c r="K21" s="46">
        <f>T.J7!$B20*(1-J21)</f>
        <v>0.36548751897339488</v>
      </c>
      <c r="L21" s="34">
        <f>K21/(1-T.J5!J21)</f>
        <v>0.46660321013778699</v>
      </c>
      <c r="N21" s="59">
        <f>T.J10!$B20/(1-B21)/(1+B$24)</f>
        <v>7.1795407021941343E-3</v>
      </c>
      <c r="O21" s="59">
        <f>T.J10!$B20/(1-F21)/(1+F$24)</f>
        <v>6.8301527582723415E-3</v>
      </c>
      <c r="P21" s="59">
        <f>T.J10!$B20/(1-J21)/(1+J$24)</f>
        <v>7.8596055926149159E-3</v>
      </c>
    </row>
    <row r="22" spans="1:20">
      <c r="A22" s="5" t="s">
        <v>9</v>
      </c>
      <c r="B22" s="14">
        <v>0.23902003236206354</v>
      </c>
      <c r="C22" s="46">
        <f>T.J7!$B21*(1-B22)</f>
        <v>0.34681474393116957</v>
      </c>
      <c r="D22" s="34">
        <f>C22/(1-T.J5!B22)</f>
        <v>0.47031262284496034</v>
      </c>
      <c r="E22" s="57"/>
      <c r="F22" s="46">
        <v>0.13377494329918127</v>
      </c>
      <c r="G22" s="46">
        <f>T.J7!$B21*(1-F22)</f>
        <v>0.39477993377270176</v>
      </c>
      <c r="H22" s="34">
        <f>G22/(1-T.J5!F22)</f>
        <v>0.46358867487758021</v>
      </c>
      <c r="I22" s="57"/>
      <c r="J22" s="46">
        <v>0.38395729589507244</v>
      </c>
      <c r="K22" s="46">
        <f>T.J7!$B21*(1-J22)</f>
        <v>0.28075994344238592</v>
      </c>
      <c r="L22" s="34">
        <f>K22/(1-T.J5!J22)</f>
        <v>0.47918267272937892</v>
      </c>
      <c r="N22" s="59">
        <f>T.J10!$B21/(1-B22)/(1+B$24)</f>
        <v>8.1708948847905444E-3</v>
      </c>
      <c r="O22" s="59">
        <f>T.J10!$B21/(1-F22)/(1+F$24)</f>
        <v>7.1916369498694682E-3</v>
      </c>
      <c r="P22" s="59">
        <f>T.J10!$B21/(1-J22)/(1+J$24)</f>
        <v>1.0056338212194801E-2</v>
      </c>
    </row>
    <row r="23" spans="1:20">
      <c r="A23" s="5"/>
      <c r="B23" s="11"/>
      <c r="C23" s="11"/>
      <c r="D23" s="11"/>
      <c r="E23" s="5"/>
      <c r="F23" s="11"/>
      <c r="G23" s="12"/>
      <c r="H23" s="11"/>
      <c r="I23" s="5"/>
      <c r="J23" s="11"/>
      <c r="K23" s="11"/>
      <c r="L23" s="12"/>
      <c r="N23" s="184" t="s">
        <v>91</v>
      </c>
      <c r="O23" s="184"/>
      <c r="P23" s="184"/>
      <c r="Q23" s="184"/>
      <c r="R23" s="184"/>
      <c r="S23" s="184"/>
    </row>
    <row r="24" spans="1:20">
      <c r="A24" s="5" t="s">
        <v>8</v>
      </c>
      <c r="B24" s="47">
        <v>2.107037248913388E-2</v>
      </c>
      <c r="C24" s="8">
        <f>SUMPRODUCT(C7:C22,$N7:$N22)</f>
        <v>0.31073032076900964</v>
      </c>
      <c r="D24" s="8">
        <f>SUMPRODUCT(D7:D22,$N7:$N22)</f>
        <v>0.31939449922991703</v>
      </c>
      <c r="E24" s="35"/>
      <c r="F24" s="47">
        <v>1.915449782998108E-2</v>
      </c>
      <c r="G24" s="8">
        <f>SUMPRODUCT(G7:G22,$O7:$O22)</f>
        <v>0.31131445236893807</v>
      </c>
      <c r="H24" s="8">
        <f>SUMPRODUCT(H7:H22,$O7:$O22)</f>
        <v>0.31900417659799729</v>
      </c>
      <c r="I24" s="35"/>
      <c r="J24" s="47">
        <v>2.482056832355942E-2</v>
      </c>
      <c r="K24" s="8">
        <f>SUMPRODUCT(K7:K22,$P7:$P22)</f>
        <v>0.30959324410349759</v>
      </c>
      <c r="L24" s="8">
        <f>SUMPRODUCT(L7:L22,$P7:$P22)</f>
        <v>0.32014141008171559</v>
      </c>
      <c r="N24" s="58">
        <f>SUM(N7:N22)</f>
        <v>0.99998588009799272</v>
      </c>
      <c r="O24" s="58">
        <f>SUM(O7:O22)</f>
        <v>0.99992600030136847</v>
      </c>
      <c r="P24" s="58">
        <f>SUM(P7:P22)</f>
        <v>1.000086761233693</v>
      </c>
      <c r="Q24" s="43">
        <f>1-C24/D24-T.J5!B24</f>
        <v>1.700029006457271E-16</v>
      </c>
      <c r="R24" s="43">
        <f>1-G24/H24-T.J5!F24</f>
        <v>-2.525586614006356E-4</v>
      </c>
      <c r="S24" s="43">
        <f>1-K24/L24-T.J5!J24</f>
        <v>1.4868781772474082E-3</v>
      </c>
      <c r="T24" s="43"/>
    </row>
    <row r="25" spans="1:20">
      <c r="A25" s="5" t="s">
        <v>7</v>
      </c>
      <c r="B25" s="47">
        <v>1.3935233261581982E-2</v>
      </c>
      <c r="C25" s="34">
        <f>SUMPRODUCT(C7:C11,$N7:$N11)/SUM($N7:$N11)</f>
        <v>0.29126668543690931</v>
      </c>
      <c r="D25" s="34">
        <f>SUMPRODUCT(D7:D11,$N7:$N11)/SUM($N7:$N11)</f>
        <v>0.29661179130553922</v>
      </c>
      <c r="E25" s="34"/>
      <c r="F25" s="47">
        <v>1.3915411841468359E-2</v>
      </c>
      <c r="G25" s="34">
        <f>SUMPRODUCT(G7:G11,$O7:$O11)/SUM($O7:$O11)</f>
        <v>0.29127253525319519</v>
      </c>
      <c r="H25" s="34">
        <f>SUMPRODUCT(H7:H11,$O7:$O11)/SUM($O7:$O11)</f>
        <v>0.29661150274485693</v>
      </c>
      <c r="I25" s="34"/>
      <c r="J25" s="47">
        <v>1.3974259605182598E-2</v>
      </c>
      <c r="K25" s="34">
        <f>SUMPRODUCT(K7:K11,$P7:$P11)/SUM($P7:$P11)</f>
        <v>0.29125516777395116</v>
      </c>
      <c r="L25" s="34">
        <f>SUMPRODUCT(L7:L11,$P7:$P11)/SUM($P7:$P11)</f>
        <v>0.29661235943562742</v>
      </c>
      <c r="N25" s="55">
        <f>T.J7!$B24*(1-B25)-C25</f>
        <v>1.5005773887982743E-4</v>
      </c>
      <c r="O25" s="55">
        <f>T.J7!$B24*(1-F25)-G25</f>
        <v>1.500658478433281E-4</v>
      </c>
      <c r="P25" s="55">
        <f>T.J7!$B24*(1-J25)-K25</f>
        <v>1.5004174772742518E-4</v>
      </c>
      <c r="Q25" s="43">
        <f>1-C25/D25-T.J5!B25</f>
        <v>-4.8572257327350599E-17</v>
      </c>
      <c r="R25" s="43">
        <f>1-G25/H25-T.J5!F25</f>
        <v>4.7875134577566106E-4</v>
      </c>
      <c r="S25" s="43">
        <f>1-K25/L25-T.J5!J25</f>
        <v>4.7865572650377178E-4</v>
      </c>
    </row>
    <row r="26" spans="1:20">
      <c r="A26" s="5" t="s">
        <v>6</v>
      </c>
      <c r="B26" s="47">
        <v>1.5893546650978991E-2</v>
      </c>
      <c r="C26" s="34">
        <f>SUMPRODUCT(C12:C15,$N12:$N15)/SUM($N12:$N15)</f>
        <v>0.30593469728608302</v>
      </c>
      <c r="D26" s="34">
        <f>SUMPRODUCT(D12:D15,$N12:$N15)/SUM($N12:$N15)</f>
        <v>0.31229494908463856</v>
      </c>
      <c r="E26" s="34"/>
      <c r="F26" s="47">
        <v>1.5840148283696107E-2</v>
      </c>
      <c r="G26" s="34">
        <f>SUMPRODUCT(G12:G15,$O12:$O15)/SUM($O12:$O15)</f>
        <v>0.30595129129591248</v>
      </c>
      <c r="H26" s="34">
        <f>SUMPRODUCT(H12:H15,$O12:$O15)/SUM($O12:$O15)</f>
        <v>0.31229145656024632</v>
      </c>
      <c r="I26" s="34"/>
      <c r="J26" s="47">
        <v>1.5998671712684209E-2</v>
      </c>
      <c r="K26" s="34">
        <f>SUMPRODUCT(K12:K15,$P12:$P15)/SUM($P12:$P15)</f>
        <v>0.30590202878773165</v>
      </c>
      <c r="L26" s="34">
        <f>SUMPRODUCT(L12:L15,$P12:$P15)/SUM($P12:$P15)</f>
        <v>0.31230182469590279</v>
      </c>
      <c r="N26" s="55">
        <f>T.J7!$B25*(1-B26)-C26</f>
        <v>8.8846672549713901E-5</v>
      </c>
      <c r="O26" s="55">
        <f>T.J7!$B25*(1-F26)-G26</f>
        <v>8.8857733789471371E-5</v>
      </c>
      <c r="P26" s="55">
        <f>T.J7!$B25*(1-J26)-K26</f>
        <v>8.8824862009784233E-5</v>
      </c>
      <c r="Q26" s="43">
        <f>1-C26/D26-T.J5!B26</f>
        <v>-9.0205620750793969E-17</v>
      </c>
      <c r="R26" s="43">
        <f>1-G26/H26-T.J5!F26</f>
        <v>3.1342489762663933E-4</v>
      </c>
      <c r="S26" s="43">
        <f>1-K26/L26-T.J5!J26</f>
        <v>3.132744927110756E-4</v>
      </c>
    </row>
    <row r="27" spans="1:20">
      <c r="A27" s="5" t="s">
        <v>5</v>
      </c>
      <c r="B27" s="47">
        <v>3.9209112946759349E-2</v>
      </c>
      <c r="C27" s="34">
        <f>SUMPRODUCT(C16:C22,$N16:$N22)/SUM($N16:$N22)</f>
        <v>0.34910105493531762</v>
      </c>
      <c r="D27" s="34">
        <f>SUMPRODUCT(D16:D22,$N16:$N22)/SUM($N16:$N22)</f>
        <v>0.36729504366005838</v>
      </c>
      <c r="E27" s="34"/>
      <c r="F27" s="47">
        <v>3.0858272877789805E-2</v>
      </c>
      <c r="G27" s="34">
        <f>SUMPRODUCT(G16:G22,$O16:$O22)/SUM($O16:$O22)</f>
        <v>0.35211061828312451</v>
      </c>
      <c r="H27" s="34">
        <f>SUMPRODUCT(H16:H22,$O16:$O22)/SUM($O16:$O22)</f>
        <v>0.36603747886703514</v>
      </c>
      <c r="I27" s="34"/>
      <c r="J27" s="47">
        <v>5.522782924249113E-2</v>
      </c>
      <c r="K27" s="34">
        <f>SUMPRODUCT(K16:K22,$P16:$P22)/SUM($P16:$P22)</f>
        <v>0.3433808884605411</v>
      </c>
      <c r="L27" s="34">
        <f>SUMPRODUCT(L16:L22,$P16:$P22)/SUM($P16:$P22)</f>
        <v>0.36966401684404859</v>
      </c>
      <c r="N27" s="55">
        <f>T.J7!$B26*(1-B27)-C27</f>
        <v>-1.9572470770690131E-4</v>
      </c>
      <c r="O27" s="55">
        <f>T.J7!$B26*(1-F27)-G27</f>
        <v>-1.7273159478586875E-4</v>
      </c>
      <c r="P27" s="55">
        <f>T.J7!$B26*(1-J27)-K27</f>
        <v>-2.9265701508712771E-4</v>
      </c>
      <c r="Q27" s="43">
        <f>1-C27/D27-T.J5!B27</f>
        <v>9.0205620750793969E-17</v>
      </c>
      <c r="R27" s="43">
        <f>1-G27/H27-T.J5!F27</f>
        <v>-4.1224655065664334E-4</v>
      </c>
      <c r="S27" s="43">
        <f>1-K27/L27-T.J5!J27</f>
        <v>-9.6437492764930854E-4</v>
      </c>
    </row>
    <row r="28" spans="1:20">
      <c r="A28" s="5" t="s">
        <v>4</v>
      </c>
      <c r="B28" s="47">
        <v>8.6471974109884581E-2</v>
      </c>
      <c r="C28" s="34">
        <f>SUMPRODUCT(C18:C22,$N18:$N22)/SUM($N18:$N22)</f>
        <v>0.39391699083622866</v>
      </c>
      <c r="D28" s="34">
        <f>SUMPRODUCT(D18:D22,$N18:$N22)/SUM($N18:$N22)</f>
        <v>0.4371602813380418</v>
      </c>
      <c r="E28" s="34"/>
      <c r="F28" s="47">
        <v>5.7546782405258776E-2</v>
      </c>
      <c r="G28" s="34">
        <f>SUMPRODUCT(G18:G22,$O18:$O22)/SUM($O18:$O22)</f>
        <v>0.40631274122346306</v>
      </c>
      <c r="H28" s="34">
        <f>SUMPRODUCT(H18:H22,$O18:$O22)/SUM($O18:$O22)</f>
        <v>0.43470567239883295</v>
      </c>
      <c r="I28" s="34"/>
      <c r="J28" s="47">
        <v>0.13835504390942843</v>
      </c>
      <c r="K28" s="34">
        <f>SUMPRODUCT(K18:K22,$P18:$P22)/SUM($P18:$P22)</f>
        <v>0.37182051016053025</v>
      </c>
      <c r="L28" s="34">
        <f>SUMPRODUCT(L18:L22,$P18:$P22)/SUM($P18:$P22)</f>
        <v>0.44146057808075806</v>
      </c>
      <c r="N28" s="55">
        <f>T.J7!$B27*(1-B28)-C28</f>
        <v>-3.0214615738821671E-6</v>
      </c>
      <c r="O28" s="55">
        <f>T.J7!$B27*(1-F28)-G28</f>
        <v>7.3792491174562436E-5</v>
      </c>
      <c r="P28" s="55">
        <f>T.J7!$B27*(1-J28)-K28</f>
        <v>-2.7855936534587622E-4</v>
      </c>
      <c r="Q28" s="43">
        <f>1-C28/D28-T.J5!B28</f>
        <v>0</v>
      </c>
      <c r="R28" s="43">
        <f>1-G28/H28-T.J5!F28</f>
        <v>2.8538995332316741E-4</v>
      </c>
      <c r="S28" s="43">
        <f>1-K28/L28-T.J5!J28</f>
        <v>-8.5172960782353702E-4</v>
      </c>
    </row>
    <row r="29" spans="1:20">
      <c r="A29" s="5" t="s">
        <v>3</v>
      </c>
      <c r="B29" s="34">
        <v>0.15824377329715772</v>
      </c>
      <c r="C29" s="34">
        <f>SUMPRODUCT(C20:C22,$N20:$N22)/SUM($N20:$N22)</f>
        <v>0.3840583051225776</v>
      </c>
      <c r="D29" s="34">
        <f>SUMPRODUCT(D20:D22,$N20:$N22)/SUM($N20:$N22)</f>
        <v>0.46478296229929794</v>
      </c>
      <c r="E29" s="34"/>
      <c r="F29" s="47">
        <v>9.1674615504272319E-2</v>
      </c>
      <c r="G29" s="34">
        <f>SUMPRODUCT(G20:G22,$O20:$O22)/SUM($O20:$O22)</f>
        <v>0.41437208820809623</v>
      </c>
      <c r="H29" s="34">
        <f>SUMPRODUCT(H20:H22,$O20:$O22)/SUM($O20:$O22)</f>
        <v>0.46065568021014924</v>
      </c>
      <c r="I29" s="34"/>
      <c r="J29" s="4">
        <v>0.26352949287202226</v>
      </c>
      <c r="K29" s="34">
        <f>SUMPRODUCT(K20:K22,$P20:$P22)/SUM($P20:$P22)</f>
        <v>0.336243202887195</v>
      </c>
      <c r="L29" s="34">
        <f>SUMPRODUCT(L20:L22,$P20:$P22)/SUM($P20:$P22)</f>
        <v>0.4710969379054159</v>
      </c>
      <c r="N29" s="55">
        <f>T.J7!$B28*(1-B29)-C29</f>
        <v>-4.2998028957547119E-4</v>
      </c>
      <c r="O29" s="55">
        <f>T.J7!$B28*(1-F29)-G29</f>
        <v>-4.0503384806706011E-4</v>
      </c>
      <c r="P29" s="55">
        <f>T.J7!$B28*(1-J29)-K29</f>
        <v>-5.9858515137983792E-4</v>
      </c>
      <c r="Q29" s="43">
        <f>1-C29/D29-T.J5!B29</f>
        <v>0</v>
      </c>
      <c r="R29" s="43">
        <f>1-G29/H29-T.J5!F29</f>
        <v>-7.2168972423153344E-5</v>
      </c>
      <c r="S29" s="43">
        <f>1-K29/L29-T.J5!J29</f>
        <v>-1.0987476984061217E-3</v>
      </c>
    </row>
    <row r="30" spans="1:20">
      <c r="A30" s="5" t="s">
        <v>2</v>
      </c>
      <c r="B30" s="14">
        <f>B22</f>
        <v>0.23902003236206354</v>
      </c>
      <c r="C30" s="46">
        <f>C22</f>
        <v>0.34681474393116957</v>
      </c>
      <c r="D30" s="34">
        <f>D22</f>
        <v>0.47031262284496034</v>
      </c>
      <c r="E30" s="57"/>
      <c r="F30" s="46">
        <f>F22</f>
        <v>0.13377494329918127</v>
      </c>
      <c r="G30" s="46">
        <f>G22</f>
        <v>0.39477993377270176</v>
      </c>
      <c r="H30" s="34">
        <f>H22</f>
        <v>0.46358867487758021</v>
      </c>
      <c r="I30" s="57"/>
      <c r="J30" s="46">
        <f>J22</f>
        <v>0.38395729589507244</v>
      </c>
      <c r="K30" s="46">
        <f>K22</f>
        <v>0.28075994344238592</v>
      </c>
      <c r="L30" s="34">
        <f>L22</f>
        <v>0.47918267272937892</v>
      </c>
      <c r="N30" s="55">
        <f>T.J7!$B29*(1-B30)-C30</f>
        <v>0</v>
      </c>
      <c r="O30" s="55">
        <f>T.J7!$B29*(1-F30)-G30</f>
        <v>0</v>
      </c>
      <c r="P30" s="55">
        <f>T.J7!$B29*(1-J30)-K30</f>
        <v>0</v>
      </c>
      <c r="Q30" s="43">
        <f>1-C30/D30-T.J5!B30</f>
        <v>0</v>
      </c>
      <c r="R30" s="43">
        <f>1-G30/H30-T.J5!F30</f>
        <v>0</v>
      </c>
      <c r="S30" s="43">
        <f>1-K30/L30-T.J5!J30</f>
        <v>0</v>
      </c>
    </row>
    <row r="31" spans="1:20">
      <c r="A31" s="5"/>
      <c r="B31" s="11"/>
      <c r="C31" s="11"/>
      <c r="D31" s="11"/>
      <c r="E31" s="5"/>
      <c r="F31" s="11"/>
      <c r="G31" s="12"/>
      <c r="H31" s="11"/>
      <c r="I31" s="5"/>
      <c r="J31" s="11"/>
      <c r="K31" s="11"/>
      <c r="L31" s="12"/>
      <c r="R31" s="43"/>
    </row>
    <row r="32" spans="1:20">
      <c r="A32" s="5" t="s">
        <v>90</v>
      </c>
      <c r="B32" s="47">
        <f t="shared" ref="B32:D33" si="0">B25</f>
        <v>1.3935233261581982E-2</v>
      </c>
      <c r="C32" s="8">
        <f t="shared" si="0"/>
        <v>0.29126668543690931</v>
      </c>
      <c r="D32" s="8">
        <f t="shared" si="0"/>
        <v>0.29661179130553922</v>
      </c>
      <c r="E32" s="35"/>
      <c r="F32" s="47">
        <f t="shared" ref="F32:H33" si="1">F25</f>
        <v>1.3915411841468359E-2</v>
      </c>
      <c r="G32" s="8">
        <f t="shared" si="1"/>
        <v>0.29127253525319519</v>
      </c>
      <c r="H32" s="8">
        <f t="shared" si="1"/>
        <v>0.29661150274485693</v>
      </c>
      <c r="I32" s="35"/>
      <c r="J32" s="47">
        <f t="shared" ref="J32:L33" si="2">J25</f>
        <v>1.3974259605182598E-2</v>
      </c>
      <c r="K32" s="8">
        <f t="shared" si="2"/>
        <v>0.29125516777395116</v>
      </c>
      <c r="L32" s="8">
        <f t="shared" si="2"/>
        <v>0.29661235943562742</v>
      </c>
      <c r="N32" s="55"/>
      <c r="O32" s="55"/>
      <c r="P32" s="55"/>
      <c r="Q32" s="43"/>
      <c r="R32" s="43"/>
    </row>
    <row r="33" spans="1:18">
      <c r="A33" s="5" t="s">
        <v>89</v>
      </c>
      <c r="B33" s="4">
        <f t="shared" si="0"/>
        <v>1.5893546650978991E-2</v>
      </c>
      <c r="C33" s="4">
        <f t="shared" si="0"/>
        <v>0.30593469728608302</v>
      </c>
      <c r="D33" s="4">
        <f t="shared" si="0"/>
        <v>0.31229494908463856</v>
      </c>
      <c r="E33" s="5"/>
      <c r="F33" s="4">
        <f t="shared" si="1"/>
        <v>1.5840148283696107E-2</v>
      </c>
      <c r="G33" s="4">
        <f t="shared" si="1"/>
        <v>0.30595129129591248</v>
      </c>
      <c r="H33" s="4">
        <f t="shared" si="1"/>
        <v>0.31229145656024632</v>
      </c>
      <c r="I33" s="5"/>
      <c r="J33" s="4">
        <f t="shared" si="2"/>
        <v>1.5998671712684209E-2</v>
      </c>
      <c r="K33" s="4">
        <f t="shared" si="2"/>
        <v>0.30590202878773165</v>
      </c>
      <c r="L33" s="4">
        <f t="shared" si="2"/>
        <v>0.31230182469590279</v>
      </c>
      <c r="N33" s="55"/>
      <c r="O33" s="55"/>
      <c r="P33" s="55"/>
      <c r="Q33" s="43"/>
      <c r="R33" s="43"/>
    </row>
    <row r="34" spans="1:18">
      <c r="A34" s="5" t="s">
        <v>88</v>
      </c>
      <c r="B34" s="4">
        <f>SUMPRODUCT(B16:B17,$N16:$N17)/SUM($N16:$N17)</f>
        <v>2.1321709162246068E-2</v>
      </c>
      <c r="C34" s="4">
        <f>SUMPRODUCT(C16:C17,$N16:$N17)/SUM($N16:$N17)</f>
        <v>0.33283389348545933</v>
      </c>
      <c r="D34" s="4">
        <f>SUMPRODUCT(D16:D17,$N16:$N17)/SUM($N16:$N17)</f>
        <v>0.34193555761577887</v>
      </c>
      <c r="E34" s="56"/>
      <c r="F34" s="4">
        <f>SUMPRODUCT(F16:F17,$O16:$O17)/SUM($O16:$O17)</f>
        <v>2.0757686095116842E-2</v>
      </c>
      <c r="G34" s="4">
        <f>SUMPRODUCT(G16:G17,$O16:$O17)/SUM($O16:$O17)</f>
        <v>0.3330257093203518</v>
      </c>
      <c r="H34" s="4">
        <f>SUMPRODUCT(H16:H17,$O16:$O17)/SUM($O16:$O17)</f>
        <v>0.34185897531220316</v>
      </c>
      <c r="I34" s="56"/>
      <c r="J34" s="4">
        <f>SUMPRODUCT(J16:J17,$P16:$P17)/SUM($P16:$P17)</f>
        <v>2.2430312444127021E-2</v>
      </c>
      <c r="K34" s="4">
        <f>SUMPRODUCT(K16:K17,$P16:$P17)/SUM($P16:$P17)</f>
        <v>0.33245687403985236</v>
      </c>
      <c r="L34" s="4">
        <f>SUMPRODUCT(L16:L17,$P16:$P17)/SUM($P16:$P17)</f>
        <v>0.342086059634232</v>
      </c>
      <c r="N34" s="55"/>
      <c r="O34" s="55"/>
      <c r="P34" s="55"/>
      <c r="Q34" s="43"/>
      <c r="R34" s="43"/>
    </row>
    <row r="35" spans="1:18">
      <c r="A35" s="5" t="s">
        <v>87</v>
      </c>
      <c r="B35" s="4">
        <f>SUMPRODUCT(B18:B19,$N18:$N19)/SUM($N18:$N19)</f>
        <v>4.9645928164704325E-2</v>
      </c>
      <c r="C35" s="4">
        <f>SUMPRODUCT(C18:C19,$N18:$N19)/SUM($N18:$N19)</f>
        <v>0.39904137237121518</v>
      </c>
      <c r="D35" s="4">
        <f>SUMPRODUCT(D18:D19,$N18:$N19)/SUM($N18:$N19)</f>
        <v>0.42280246931562548</v>
      </c>
      <c r="E35" s="5"/>
      <c r="F35" s="4">
        <f>SUMPRODUCT(F18:F19,$O18:$O19)/SUM($O18:$O19)</f>
        <v>4.1653164109195562E-2</v>
      </c>
      <c r="G35" s="4">
        <f>SUMPRODUCT(G18:G19,$O18:$O19)/SUM($O18:$O19)</f>
        <v>0.40239743053129673</v>
      </c>
      <c r="H35" s="4">
        <f>SUMPRODUCT(H18:H19,$O18:$O19)/SUM($O18:$O19)</f>
        <v>0.4220989012498586</v>
      </c>
      <c r="I35" s="5"/>
      <c r="J35" s="4">
        <f>SUMPRODUCT(J18:J19,$P18:$P19)/SUM($P18:$P19)</f>
        <v>6.4982244948401519E-2</v>
      </c>
      <c r="K35" s="4">
        <f>SUMPRODUCT(K18:K19,$P18:$P19)/SUM($P18:$P19)</f>
        <v>0.39260185148331306</v>
      </c>
      <c r="L35" s="4">
        <f>SUMPRODUCT(L18:L19,$P18:$P19)/SUM($P18:$P19)</f>
        <v>0.42414945039059082</v>
      </c>
      <c r="N35" s="55"/>
      <c r="O35" s="55"/>
      <c r="P35" s="55"/>
      <c r="Q35" s="43"/>
      <c r="R35" s="43"/>
    </row>
    <row r="36" spans="1:18">
      <c r="A36" s="5" t="s">
        <v>86</v>
      </c>
      <c r="B36" s="4">
        <f>SUMPRODUCT(B20:B21,$N20:$N21)/SUM($N20:$N21)</f>
        <v>0.10225803196500227</v>
      </c>
      <c r="C36" s="4">
        <f>SUMPRODUCT(C20:C21,$N20:$N21)/SUM($N20:$N21)</f>
        <v>0.40914368840318532</v>
      </c>
      <c r="D36" s="4">
        <f>SUMPRODUCT(D20:D21,$N20:$N21)/SUM($N20:$N21)</f>
        <v>0.46105846201623696</v>
      </c>
      <c r="E36" s="5"/>
      <c r="F36" s="4">
        <f>SUMPRODUCT(F20:F21,$O20:$O21)/SUM($O20:$O21)</f>
        <v>6.4272344639498505E-2</v>
      </c>
      <c r="G36" s="4">
        <f>SUMPRODUCT(G20:G21,$O20:$O21)/SUM($O20:$O21)</f>
        <v>0.42645557174189641</v>
      </c>
      <c r="H36" s="4">
        <f>SUMPRODUCT(H20:H21,$O20:$O21)/SUM($O20:$O21)</f>
        <v>0.45884675241277545</v>
      </c>
      <c r="I36" s="5"/>
      <c r="J36" s="4">
        <f>SUMPRODUCT(J20:J21,$P20:$P21)/SUM($P20:$P21)</f>
        <v>0.16838654395437458</v>
      </c>
      <c r="K36" s="4">
        <f>SUMPRODUCT(K20:K21,$P20:$P21)/SUM($P20:$P21)</f>
        <v>0.37900578211462554</v>
      </c>
      <c r="L36" s="4">
        <f>SUMPRODUCT(L20:L21,$P20:$P21)/SUM($P20:$P21)</f>
        <v>0.46486502436101335</v>
      </c>
      <c r="N36" s="55"/>
      <c r="O36" s="55"/>
      <c r="P36" s="55"/>
      <c r="Q36" s="43"/>
      <c r="R36" s="43"/>
    </row>
    <row r="37" spans="1:18" ht="16" thickBot="1">
      <c r="A37" s="7" t="s">
        <v>85</v>
      </c>
      <c r="B37" s="6">
        <f>B30</f>
        <v>0.23902003236206354</v>
      </c>
      <c r="C37" s="6">
        <f>C30</f>
        <v>0.34681474393116957</v>
      </c>
      <c r="D37" s="6">
        <f>D30</f>
        <v>0.47031262284496034</v>
      </c>
      <c r="E37" s="7"/>
      <c r="F37" s="6">
        <f>F30</f>
        <v>0.13377494329918127</v>
      </c>
      <c r="G37" s="6">
        <f>G30</f>
        <v>0.39477993377270176</v>
      </c>
      <c r="H37" s="6">
        <f>H30</f>
        <v>0.46358867487758021</v>
      </c>
      <c r="I37" s="7"/>
      <c r="J37" s="6">
        <f>J30</f>
        <v>0.38395729589507244</v>
      </c>
      <c r="K37" s="6">
        <f>K30</f>
        <v>0.28075994344238592</v>
      </c>
      <c r="L37" s="6">
        <f>L30</f>
        <v>0.47918267272937892</v>
      </c>
      <c r="N37" s="55"/>
      <c r="O37" s="55"/>
      <c r="P37" s="55"/>
      <c r="Q37" s="43"/>
      <c r="R37" s="43"/>
    </row>
    <row r="38" spans="1:18" ht="16" thickTop="1">
      <c r="B38"/>
    </row>
    <row r="39" spans="1:18">
      <c r="B39"/>
    </row>
    <row r="40" spans="1:18">
      <c r="B40"/>
    </row>
  </sheetData>
  <mergeCells count="9">
    <mergeCell ref="N23:S23"/>
    <mergeCell ref="N4:P4"/>
    <mergeCell ref="A2:L2"/>
    <mergeCell ref="F4:H4"/>
    <mergeCell ref="J4:L4"/>
    <mergeCell ref="B4:D4"/>
    <mergeCell ref="B5:D5"/>
    <mergeCell ref="F5:H5"/>
    <mergeCell ref="J5:L5"/>
  </mergeCells>
  <phoneticPr fontId="65" type="noConversion"/>
  <pageMargins left="0.75" right="0.75" top="1" bottom="1" header="0.5" footer="0.5"/>
  <pageSetup scale="73" orientation="landscape"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N40"/>
  <sheetViews>
    <sheetView workbookViewId="0">
      <selection activeCell="A3" sqref="A3:E3"/>
    </sheetView>
  </sheetViews>
  <sheetFormatPr baseColWidth="10" defaultRowHeight="15" x14ac:dyDescent="0"/>
  <cols>
    <col min="1" max="1" width="14" style="1" customWidth="1"/>
    <col min="2" max="5" width="12" style="1" customWidth="1"/>
    <col min="6" max="16384" width="10.83203125" style="1"/>
  </cols>
  <sheetData>
    <row r="2" spans="1:14" ht="16" thickBot="1"/>
    <row r="3" spans="1:14" ht="35" customHeight="1" thickTop="1">
      <c r="A3" s="154" t="s">
        <v>201</v>
      </c>
      <c r="B3" s="154"/>
      <c r="C3" s="154"/>
      <c r="D3" s="154"/>
      <c r="E3" s="154"/>
    </row>
    <row r="4" spans="1:14" ht="3" customHeight="1">
      <c r="A4" s="5"/>
      <c r="B4" s="5"/>
      <c r="C4" s="5"/>
      <c r="D4" s="5"/>
      <c r="E4" s="5"/>
    </row>
    <row r="5" spans="1:14" s="22" customFormat="1" ht="31" customHeight="1">
      <c r="A5" s="25"/>
      <c r="B5" s="24" t="s">
        <v>31</v>
      </c>
      <c r="C5" s="144" t="s">
        <v>30</v>
      </c>
      <c r="D5" s="144" t="s">
        <v>29</v>
      </c>
      <c r="E5" s="144" t="s">
        <v>28</v>
      </c>
      <c r="J5" s="68"/>
    </row>
    <row r="6" spans="1:14">
      <c r="A6" s="64" t="s">
        <v>24</v>
      </c>
      <c r="B6" s="19">
        <f>inc_all!$E2</f>
        <v>0.27867107729378865</v>
      </c>
      <c r="C6" s="21">
        <f>inc_SWE!$G2</f>
        <v>0.33409881992324436</v>
      </c>
      <c r="D6" s="67">
        <f>inc_NOR!$G2</f>
        <v>0.25074325706222661</v>
      </c>
      <c r="E6" s="66">
        <f>inc_DNK!$G2</f>
        <v>0.3295789196520994</v>
      </c>
      <c r="H6" s="62"/>
    </row>
    <row r="7" spans="1:14">
      <c r="A7" s="64" t="s">
        <v>23</v>
      </c>
      <c r="B7" s="59">
        <f>inc_all!$E3</f>
        <v>0.28538645415657793</v>
      </c>
      <c r="C7" s="15">
        <f>inc_SWE!$G3</f>
        <v>0.33816009957074672</v>
      </c>
      <c r="D7" s="15">
        <f>inc_NOR!$G3</f>
        <v>0.21829723135213358</v>
      </c>
      <c r="E7" s="63">
        <f>inc_DNK!$G3</f>
        <v>0.30437075848032336</v>
      </c>
      <c r="H7" s="62"/>
      <c r="N7" s="62"/>
    </row>
    <row r="8" spans="1:14">
      <c r="A8" s="64" t="s">
        <v>22</v>
      </c>
      <c r="B8" s="59">
        <f>inc_all!$E4</f>
        <v>0.28536878427057366</v>
      </c>
      <c r="C8" s="15">
        <f>inc_SWE!$G4</f>
        <v>0.31563197432968226</v>
      </c>
      <c r="D8" s="15">
        <f>inc_NOR!$G4</f>
        <v>0.19300210072501225</v>
      </c>
      <c r="E8" s="63">
        <f>inc_DNK!$G4</f>
        <v>0.31958922790757155</v>
      </c>
      <c r="H8" s="62"/>
    </row>
    <row r="9" spans="1:14">
      <c r="A9" s="64" t="s">
        <v>21</v>
      </c>
      <c r="B9" s="59">
        <f>inc_all!$E5</f>
        <v>0.30877837588845447</v>
      </c>
      <c r="C9" s="15">
        <f>inc_SWE!$G5</f>
        <v>0.32078721475528482</v>
      </c>
      <c r="D9" s="15">
        <f>inc_NOR!$G5</f>
        <v>0.22389993732488528</v>
      </c>
      <c r="E9" s="63">
        <f>inc_DNK!$G5</f>
        <v>0.34385951147673799</v>
      </c>
      <c r="H9" s="62"/>
      <c r="K9" s="65"/>
    </row>
    <row r="10" spans="1:14">
      <c r="A10" s="64" t="s">
        <v>20</v>
      </c>
      <c r="B10" s="59">
        <f>inc_all!$E6</f>
        <v>0.30971422681661187</v>
      </c>
      <c r="C10" s="15">
        <f>inc_SWE!$G6</f>
        <v>0.32108994572148891</v>
      </c>
      <c r="D10" s="15">
        <f>inc_NOR!$G6</f>
        <v>0.23002430156614659</v>
      </c>
      <c r="E10" s="63">
        <f>inc_DNK!$G6</f>
        <v>0.35704746972777518</v>
      </c>
      <c r="H10" s="62"/>
      <c r="K10" s="65"/>
    </row>
    <row r="11" spans="1:14">
      <c r="A11" s="64" t="s">
        <v>19</v>
      </c>
      <c r="B11" s="59">
        <f>inc_all!$E7</f>
        <v>0.30806165630232463</v>
      </c>
      <c r="C11" s="15">
        <f>inc_SWE!$G7</f>
        <v>0.32217844305700505</v>
      </c>
      <c r="D11" s="15">
        <f>inc_NOR!$G7</f>
        <v>0.23203996519993739</v>
      </c>
      <c r="E11" s="63">
        <f>inc_DNK!$G7</f>
        <v>0.36355034760938398</v>
      </c>
      <c r="H11" s="62"/>
      <c r="K11" s="65"/>
    </row>
    <row r="12" spans="1:14">
      <c r="A12" s="64" t="s">
        <v>18</v>
      </c>
      <c r="B12" s="59">
        <f>inc_all!$E8</f>
        <v>0.30862380592430572</v>
      </c>
      <c r="C12" s="15">
        <f>inc_SWE!$G8</f>
        <v>0.32724530628460818</v>
      </c>
      <c r="D12" s="15">
        <f>inc_NOR!$G8</f>
        <v>0.23409580595783105</v>
      </c>
      <c r="E12" s="63">
        <f>inc_DNK!$G8</f>
        <v>0.37042022055725282</v>
      </c>
      <c r="H12" s="62"/>
    </row>
    <row r="13" spans="1:14">
      <c r="A13" s="64" t="s">
        <v>17</v>
      </c>
      <c r="B13" s="59">
        <f>inc_all!$E9</f>
        <v>0.30989995408559945</v>
      </c>
      <c r="C13" s="15">
        <f>inc_SWE!$G9</f>
        <v>0.33130986071963603</v>
      </c>
      <c r="D13" s="15">
        <f>inc_NOR!$G9</f>
        <v>0.23941788928832156</v>
      </c>
      <c r="E13" s="63">
        <f>inc_DNK!$G9</f>
        <v>0.37691313630679835</v>
      </c>
      <c r="H13" s="62"/>
    </row>
    <row r="14" spans="1:14">
      <c r="A14" s="64" t="s">
        <v>16</v>
      </c>
      <c r="B14" s="59">
        <f>inc_all!$E10</f>
        <v>0.31549001712398655</v>
      </c>
      <c r="C14" s="15">
        <f>inc_SWE!$G10</f>
        <v>0.33980498617309401</v>
      </c>
      <c r="D14" s="15">
        <f>inc_NOR!$G10</f>
        <v>0.24872234998399906</v>
      </c>
      <c r="E14" s="63">
        <f>inc_DNK!$G10</f>
        <v>0.38148342005758118</v>
      </c>
      <c r="H14" s="62"/>
    </row>
    <row r="15" spans="1:14">
      <c r="A15" s="64" t="s">
        <v>15</v>
      </c>
      <c r="B15" s="59">
        <f>inc_all!$E11</f>
        <v>0.32389069075401827</v>
      </c>
      <c r="C15" s="15">
        <f>inc_SWE!$G11</f>
        <v>0.34971960281568698</v>
      </c>
      <c r="D15" s="15">
        <f>inc_NOR!$G11</f>
        <v>0.25730713523307958</v>
      </c>
      <c r="E15" s="63">
        <f>inc_DNK!$G11</f>
        <v>0.38736880544771107</v>
      </c>
      <c r="H15" s="62"/>
    </row>
    <row r="16" spans="1:14">
      <c r="A16" s="64" t="s">
        <v>14</v>
      </c>
      <c r="B16" s="59">
        <f>inc_all!$E12</f>
        <v>0.35688937734879916</v>
      </c>
      <c r="C16" s="15">
        <f>inc_SWE!$G12</f>
        <v>0.36760977490141239</v>
      </c>
      <c r="D16" s="15">
        <f>inc_NOR!$G12</f>
        <v>0.26931010111199588</v>
      </c>
      <c r="E16" s="63">
        <f>inc_DNK!$G12</f>
        <v>0.42338119416016856</v>
      </c>
      <c r="H16" s="62"/>
    </row>
    <row r="17" spans="1:8">
      <c r="A17" s="64" t="s">
        <v>13</v>
      </c>
      <c r="B17" s="59">
        <f>inc_all!$E13</f>
        <v>0.41557753159104971</v>
      </c>
      <c r="C17" s="15">
        <f>inc_SWE!$G13</f>
        <v>0.38986343664390571</v>
      </c>
      <c r="D17" s="15">
        <f>inc_NOR!$G13</f>
        <v>0.30878720098823492</v>
      </c>
      <c r="E17" s="63">
        <f>inc_DNK!$G13</f>
        <v>0.48979591553881435</v>
      </c>
      <c r="H17" s="62"/>
    </row>
    <row r="18" spans="1:8">
      <c r="A18" s="64" t="s">
        <v>12</v>
      </c>
      <c r="B18" s="59">
        <f>inc_all!$E14</f>
        <v>0.42391825439707209</v>
      </c>
      <c r="C18" s="15">
        <f>inc_SWE!$G14</f>
        <v>0.39680486363092604</v>
      </c>
      <c r="D18" s="15">
        <f>inc_NOR!$G14</f>
        <v>0.36357155197864549</v>
      </c>
      <c r="E18" s="63">
        <f>inc_DNK!$G14</f>
        <v>0.52452726468217836</v>
      </c>
      <c r="H18" s="62"/>
    </row>
    <row r="19" spans="1:8">
      <c r="A19" s="64" t="s">
        <v>11</v>
      </c>
      <c r="B19" s="59">
        <v>0.45574753433743359</v>
      </c>
      <c r="C19" s="15">
        <f>inc_SWE!$G15</f>
        <v>0.3978396742976063</v>
      </c>
      <c r="D19" s="15">
        <f>inc_NOR!$G15</f>
        <v>0.41385979906403175</v>
      </c>
      <c r="E19" s="63">
        <f>inc_DNK!$G15</f>
        <v>0.54937836943501572</v>
      </c>
      <c r="H19" s="62"/>
    </row>
    <row r="20" spans="1:8">
      <c r="A20" s="1" t="s">
        <v>10</v>
      </c>
      <c r="B20" s="59">
        <v>0.45574753433743359</v>
      </c>
      <c r="C20" s="15">
        <f>inc_SWE!$G16</f>
        <v>0.38676041701160141</v>
      </c>
      <c r="D20" s="15">
        <f>inc_NOR!$G16</f>
        <v>0.47070210042716898</v>
      </c>
      <c r="E20" s="63">
        <f>inc_DNK!$G16</f>
        <v>0.52144243868789408</v>
      </c>
      <c r="H20" s="62"/>
    </row>
    <row r="21" spans="1:8">
      <c r="A21" s="1" t="s">
        <v>9</v>
      </c>
      <c r="B21" s="59">
        <v>0.45574753433743359</v>
      </c>
      <c r="C21" s="15">
        <f>inc_SWE!$G17</f>
        <v>0.36386386836187162</v>
      </c>
      <c r="D21" s="15">
        <f>inc_NOR!$G17</f>
        <v>0.65110485921988592</v>
      </c>
      <c r="E21" s="63">
        <f>inc_DNK!$G17</f>
        <v>0.49793894760293472</v>
      </c>
      <c r="H21" s="62"/>
    </row>
    <row r="22" spans="1:8">
      <c r="A22" s="11"/>
      <c r="B22" s="11"/>
      <c r="C22" s="11"/>
      <c r="D22" s="11"/>
      <c r="E22" s="11"/>
    </row>
    <row r="23" spans="1:8">
      <c r="A23" s="5" t="s">
        <v>8</v>
      </c>
      <c r="B23" s="4">
        <f>SUMPRODUCT(B6:B21,T.J10!B6:B21)</f>
        <v>0.31727752437128076</v>
      </c>
      <c r="C23" s="4">
        <f>SUMPRODUCT(C6:C21,T.J10!C6:C21)</f>
        <v>0.33778327238016609</v>
      </c>
      <c r="D23" s="4">
        <f>SUMPRODUCT(D6:D21,T.J10!D6:D21)</f>
        <v>0.24513591033257248</v>
      </c>
      <c r="E23" s="4">
        <f>SUMPRODUCT(E6:E21,T.J10!E6:E21)</f>
        <v>0.37223079554809274</v>
      </c>
    </row>
    <row r="24" spans="1:8">
      <c r="A24" s="5" t="s">
        <v>7</v>
      </c>
      <c r="B24" s="4">
        <f>SUMPRODUCT(B6:B10,T.J10!B6:B10)/SUM(T.J10!B6:B10)</f>
        <v>0.29553509364268338</v>
      </c>
      <c r="C24" s="4">
        <f>SUMPRODUCT(C6:C10,T.J10!C6:C10)/SUM(T.J10!C6:C10)</f>
        <v>0.32374671949188299</v>
      </c>
      <c r="D24" s="4">
        <f>SUMPRODUCT(D6:D10,T.J10!D6:D10)/SUM(T.J10!D6:D10)</f>
        <v>0.22908240926641596</v>
      </c>
      <c r="E24" s="4">
        <f>SUMPRODUCT(E6:E10,T.J10!E6:E10)/SUM(T.J10!E6:E10)</f>
        <v>0.33447922587386686</v>
      </c>
    </row>
    <row r="25" spans="1:8">
      <c r="A25" s="5" t="s">
        <v>6</v>
      </c>
      <c r="B25" s="4">
        <f>SUMPRODUCT(B11:B14,T.J10!B11:B14)/SUM(T.J10!B11:B14)</f>
        <v>0.31096589491634918</v>
      </c>
      <c r="C25" s="4">
        <f>SUMPRODUCT(C11:C14,T.J10!C11:C14)/SUM(T.J10!C11:C14)</f>
        <v>0.3311859375880209</v>
      </c>
      <c r="D25" s="4">
        <f>SUMPRODUCT(D11:D14,T.J10!D11:D14)/SUM(T.J10!D11:D14)</f>
        <v>0.23944633979666682</v>
      </c>
      <c r="E25" s="4">
        <f>SUMPRODUCT(E11:E14,T.J10!E11:E14)/SUM(T.J10!E11:E14)</f>
        <v>0.37376857978776606</v>
      </c>
    </row>
    <row r="26" spans="1:8">
      <c r="A26" s="5" t="s">
        <v>5</v>
      </c>
      <c r="B26" s="4">
        <f>SUMPRODUCT(B15:B21,T.J10!B15:B21)/SUM(T.J10!B15:B21)</f>
        <v>0.36314387961953754</v>
      </c>
      <c r="C26" s="4">
        <f>SUMPRODUCT(C15:C21,T.J10!C15:C21)/SUM(T.J10!C15:C21)</f>
        <v>0.36711540929295711</v>
      </c>
      <c r="D26" s="4">
        <f>SUMPRODUCT(D15:D21,T.J10!D15:D21)/SUM(T.J10!D15:D21)</f>
        <v>0.28536352666406789</v>
      </c>
      <c r="E26" s="4">
        <f>SUMPRODUCT(E15:E21,T.J10!E15:E21)/SUM(T.J10!E15:E21)</f>
        <v>0.43531255641937855</v>
      </c>
    </row>
    <row r="27" spans="1:8">
      <c r="A27" s="5" t="s">
        <v>4</v>
      </c>
      <c r="B27" s="4">
        <f>SUMPRODUCT(B17:B21,T.J10!B17:B21)/SUM(T.J10!B17:B21)</f>
        <v>0.43120074941415876</v>
      </c>
      <c r="C27" s="4">
        <f>SUMPRODUCT(C17:C21,T.J10!C17:C21)/SUM(T.J10!C17:C21)</f>
        <v>0.38972394897495505</v>
      </c>
      <c r="D27" s="4">
        <f>SUMPRODUCT(D17:D21,T.J10!D17:D21)/SUM(T.J10!D17:D21)</f>
        <v>0.37418788278475174</v>
      </c>
      <c r="E27" s="4">
        <f>SUMPRODUCT(E17:E21,T.J10!E17:E21)/SUM(T.J10!E17:E21)</f>
        <v>0.51277373490271216</v>
      </c>
    </row>
    <row r="28" spans="1:8">
      <c r="A28" s="5" t="s">
        <v>3</v>
      </c>
      <c r="B28" s="4">
        <f>SUMPRODUCT(B19:B21,T.J10!B19:B21)/SUM(T.J10!B19:B21)</f>
        <v>0.45574753433743359</v>
      </c>
      <c r="C28" s="4">
        <f>SUMPRODUCT(C19:C21,T.J10!C19:C21)/SUM(T.J10!C19:C21)</f>
        <v>0.38125775141879176</v>
      </c>
      <c r="D28" s="4">
        <f>SUMPRODUCT(D19:D21,T.J10!D19:D21)/SUM(T.J10!D19:D21)</f>
        <v>0.49690570258491201</v>
      </c>
      <c r="E28" s="4">
        <f>SUMPRODUCT(E19:E21,T.J10!E19:E21)/SUM(T.J10!E19:E21)</f>
        <v>0.51810647304368529</v>
      </c>
    </row>
    <row r="29" spans="1:8" ht="16" thickBot="1">
      <c r="A29" s="7" t="s">
        <v>2</v>
      </c>
      <c r="B29" s="6">
        <f>B21</f>
        <v>0.45574753433743359</v>
      </c>
      <c r="C29" s="6">
        <f>C21</f>
        <v>0.36386386836187162</v>
      </c>
      <c r="D29" s="6">
        <f>D21</f>
        <v>0.65110485921988592</v>
      </c>
      <c r="E29" s="6">
        <f>E21</f>
        <v>0.49793894760293472</v>
      </c>
    </row>
    <row r="30" spans="1:8" ht="17" thickTop="1" thickBot="1">
      <c r="A30" s="5"/>
      <c r="B30" s="4"/>
      <c r="C30" s="4"/>
      <c r="D30" s="4"/>
      <c r="E30" s="4"/>
    </row>
    <row r="31" spans="1:8">
      <c r="A31" s="187" t="s">
        <v>100</v>
      </c>
      <c r="B31" s="188"/>
      <c r="C31" s="188"/>
      <c r="D31" s="188"/>
      <c r="E31" s="189"/>
    </row>
    <row r="32" spans="1:8" ht="65" customHeight="1" thickBot="1">
      <c r="A32" s="190"/>
      <c r="B32" s="191"/>
      <c r="C32" s="191"/>
      <c r="D32" s="191"/>
      <c r="E32" s="192"/>
    </row>
    <row r="33" spans="1:5">
      <c r="C33"/>
    </row>
    <row r="34" spans="1:5">
      <c r="A34" s="3" t="s">
        <v>0</v>
      </c>
      <c r="B34" s="61">
        <f>SUMPRODUCT(B24:B26,T.J9!B24:B26)-B23</f>
        <v>2.1047849195006962E-2</v>
      </c>
      <c r="C34" s="61">
        <f>SUMPRODUCT(C24:C26,T.J9!C24:C26)-C23</f>
        <v>1.2135366152697336E-2</v>
      </c>
      <c r="D34" s="61">
        <f>SUMPRODUCT(D24:D26,T.J9!D24:D26)-D23</f>
        <v>1.7473325264398876E-2</v>
      </c>
      <c r="E34" s="61">
        <f>SUMPRODUCT(E24:E26,T.J9!E24:E26)-E23</f>
        <v>3.4700510989640443E-2</v>
      </c>
    </row>
    <row r="35" spans="1:5">
      <c r="C35"/>
    </row>
    <row r="36" spans="1:5">
      <c r="C36"/>
    </row>
    <row r="37" spans="1:5">
      <c r="C37"/>
    </row>
    <row r="38" spans="1:5">
      <c r="C38"/>
    </row>
    <row r="39" spans="1:5">
      <c r="C39"/>
    </row>
    <row r="40" spans="1:5">
      <c r="C40"/>
    </row>
  </sheetData>
  <mergeCells count="2">
    <mergeCell ref="A3:E3"/>
    <mergeCell ref="A31:E32"/>
  </mergeCells>
  <phoneticPr fontId="65" type="noConversion"/>
  <printOptions horizontalCentered="1"/>
  <pageMargins left="0.75" right="0.75" top="1" bottom="1" header="0.5" footer="0.5"/>
  <pageSetup orientation="portrait"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40"/>
  <sheetViews>
    <sheetView workbookViewId="0">
      <pane xSplit="1" ySplit="5" topLeftCell="B6" activePane="bottomRight" state="frozen"/>
      <selection activeCell="D14" sqref="D14"/>
      <selection pane="topRight" activeCell="D14" sqref="D14"/>
      <selection pane="bottomLeft" activeCell="D14" sqref="D14"/>
      <selection pane="bottomRight" activeCell="A2" sqref="A2:P2"/>
    </sheetView>
  </sheetViews>
  <sheetFormatPr baseColWidth="10" defaultRowHeight="15" x14ac:dyDescent="0"/>
  <cols>
    <col min="1" max="1" width="15.5" style="1" customWidth="1"/>
    <col min="2" max="5" width="12" style="1" customWidth="1"/>
    <col min="6" max="6" width="2.83203125" style="1" customWidth="1"/>
    <col min="7" max="10" width="12" style="1" customWidth="1"/>
    <col min="11" max="11" width="2.83203125" style="1" customWidth="1"/>
    <col min="12" max="14" width="10.83203125" style="1"/>
    <col min="15" max="15" width="2.83203125" style="1" customWidth="1"/>
    <col min="16" max="16384" width="10.83203125" style="1"/>
  </cols>
  <sheetData>
    <row r="1" spans="1:20" ht="16" thickBot="1">
      <c r="R1" s="126" t="s">
        <v>135</v>
      </c>
      <c r="S1" s="126">
        <v>6.4133300000000002</v>
      </c>
      <c r="T1" s="126" t="s">
        <v>136</v>
      </c>
    </row>
    <row r="2" spans="1:20" ht="33" customHeight="1" thickTop="1">
      <c r="A2" s="154" t="s">
        <v>183</v>
      </c>
      <c r="B2" s="154"/>
      <c r="C2" s="154"/>
      <c r="D2" s="154"/>
      <c r="E2" s="154"/>
      <c r="F2" s="154"/>
      <c r="G2" s="154"/>
      <c r="H2" s="154"/>
      <c r="I2" s="154"/>
      <c r="J2" s="154"/>
      <c r="K2" s="154"/>
      <c r="L2" s="154"/>
      <c r="M2" s="154"/>
      <c r="N2" s="154"/>
      <c r="O2" s="154"/>
      <c r="P2" s="154"/>
    </row>
    <row r="3" spans="1:20">
      <c r="A3" s="5"/>
      <c r="B3" s="28" t="s">
        <v>47</v>
      </c>
      <c r="C3" s="28" t="s">
        <v>46</v>
      </c>
      <c r="D3" s="28" t="s">
        <v>45</v>
      </c>
      <c r="E3" s="28" t="s">
        <v>44</v>
      </c>
      <c r="F3" s="28"/>
      <c r="G3" s="28" t="s">
        <v>43</v>
      </c>
      <c r="H3" s="28" t="s">
        <v>42</v>
      </c>
      <c r="I3" s="28" t="s">
        <v>41</v>
      </c>
      <c r="J3" s="28" t="s">
        <v>40</v>
      </c>
      <c r="K3" s="28"/>
      <c r="L3" s="28" t="s">
        <v>39</v>
      </c>
      <c r="M3" s="28" t="s">
        <v>38</v>
      </c>
      <c r="N3" s="28" t="s">
        <v>37</v>
      </c>
      <c r="O3" s="28"/>
      <c r="P3" s="28" t="s">
        <v>56</v>
      </c>
    </row>
    <row r="4" spans="1:20" ht="44" customHeight="1">
      <c r="A4" s="5"/>
      <c r="B4" s="158" t="s">
        <v>36</v>
      </c>
      <c r="C4" s="158"/>
      <c r="D4" s="158"/>
      <c r="E4" s="158"/>
      <c r="F4" s="27"/>
      <c r="G4" s="157" t="s">
        <v>35</v>
      </c>
      <c r="H4" s="157"/>
      <c r="I4" s="157"/>
      <c r="J4" s="157"/>
      <c r="K4" s="27"/>
      <c r="L4" s="159" t="s">
        <v>34</v>
      </c>
      <c r="M4" s="159"/>
      <c r="N4" s="159"/>
      <c r="O4" s="131"/>
      <c r="P4" s="161" t="s">
        <v>138</v>
      </c>
      <c r="R4" s="160" t="s">
        <v>33</v>
      </c>
      <c r="S4" s="160" t="s">
        <v>32</v>
      </c>
      <c r="T4" s="160" t="s">
        <v>137</v>
      </c>
    </row>
    <row r="5" spans="1:20" s="22" customFormat="1" ht="31" customHeight="1">
      <c r="A5" s="25"/>
      <c r="B5" s="24" t="s">
        <v>31</v>
      </c>
      <c r="C5" s="26" t="s">
        <v>30</v>
      </c>
      <c r="D5" s="26" t="s">
        <v>29</v>
      </c>
      <c r="E5" s="26" t="s">
        <v>28</v>
      </c>
      <c r="F5" s="25"/>
      <c r="G5" s="24" t="s">
        <v>31</v>
      </c>
      <c r="H5" s="26" t="s">
        <v>30</v>
      </c>
      <c r="I5" s="26" t="s">
        <v>29</v>
      </c>
      <c r="J5" s="26" t="s">
        <v>28</v>
      </c>
      <c r="K5" s="25"/>
      <c r="L5" s="24" t="s">
        <v>27</v>
      </c>
      <c r="M5" s="23" t="s">
        <v>26</v>
      </c>
      <c r="N5" s="23" t="s">
        <v>25</v>
      </c>
      <c r="O5" s="23"/>
      <c r="P5" s="162"/>
      <c r="R5" s="160"/>
      <c r="S5" s="160"/>
      <c r="T5" s="160"/>
    </row>
    <row r="6" spans="1:20">
      <c r="A6" s="16" t="s">
        <v>24</v>
      </c>
      <c r="B6" s="21">
        <f>$L6*B$23/G6</f>
        <v>-1.0675825772846329E-3</v>
      </c>
      <c r="C6" s="21">
        <f>$L6*C$23/H6</f>
        <v>-2.2885920884521279E-3</v>
      </c>
      <c r="D6" s="21">
        <f>$L6*D$23/I6</f>
        <v>-4.9222296907809008E-4</v>
      </c>
      <c r="E6" s="21">
        <f>$L6*E$23/J6</f>
        <v>-1.5857495671108301E-3</v>
      </c>
      <c r="F6" s="5"/>
      <c r="G6" s="21">
        <f>T.J9!B6*(1-B$23)+$L6*B$23</f>
        <v>-2.7353191183487287E-2</v>
      </c>
      <c r="H6" s="21">
        <f>T.J9!C6*(1-C$23)+$L6*C$23</f>
        <v>-1.2759718294917757E-2</v>
      </c>
      <c r="I6" s="21">
        <f>T.J9!D6*(1-D$23)+$L6*D$23</f>
        <v>-5.9326346341212408E-2</v>
      </c>
      <c r="J6" s="21">
        <f>T.J9!E6*(1-E$23)+$L6*E$23</f>
        <v>-1.8415133729994392E-2</v>
      </c>
      <c r="K6" s="5"/>
      <c r="L6" s="20">
        <f t="shared" ref="L6:L21" si="0">(R6/R$23+S6/S$23)/2</f>
        <v>2.0881252592595241E-3</v>
      </c>
      <c r="M6" s="19">
        <f t="shared" ref="M6:M21" si="1">S6/SUM(S$6:S$21)</f>
        <v>1.1507203468781215E-3</v>
      </c>
      <c r="N6" s="19">
        <f t="shared" ref="N6:N21" si="2">R6/R$23</f>
        <v>3.0255301716409265E-3</v>
      </c>
      <c r="O6" s="8"/>
      <c r="P6" s="132">
        <f>P$23</f>
        <v>0.9</v>
      </c>
      <c r="R6" s="18">
        <v>7.1382873660874777</v>
      </c>
      <c r="S6" s="13">
        <v>1.1599104014892578</v>
      </c>
      <c r="T6" s="127">
        <f>(R6+S6)/(R$23+S$23)</f>
        <v>2.4643203595848769E-3</v>
      </c>
    </row>
    <row r="7" spans="1:20">
      <c r="A7" s="16" t="s">
        <v>23</v>
      </c>
      <c r="B7" s="15">
        <f>(B6+B8)/2</f>
        <v>-3.1547478209719012E-4</v>
      </c>
      <c r="C7" s="15">
        <f t="shared" ref="C7:C21" si="3">$L7*C$23/H7</f>
        <v>1.4336108245734732E-3</v>
      </c>
      <c r="D7" s="15">
        <f t="shared" ref="D7:D21" si="4">$L7*D$23/I7</f>
        <v>-2.535080428151768E-4</v>
      </c>
      <c r="E7" s="15">
        <f t="shared" ref="E7:E21" si="5">$L7*E$23/J7</f>
        <v>-1.2099741940973003E-2</v>
      </c>
      <c r="F7" s="5"/>
      <c r="G7" s="15">
        <f>T.J9!B7*(1-B$23)+$L7*B$23</f>
        <v>-3.2596374519639986E-6</v>
      </c>
      <c r="H7" s="15">
        <f>T.J9!C7*(1-C$23)+$L7*C$23</f>
        <v>1.2136634657458649E-3</v>
      </c>
      <c r="I7" s="15">
        <f>T.J9!D7*(1-D$23)+$L7*D$23</f>
        <v>-6.863376256473013E-3</v>
      </c>
      <c r="J7" s="15">
        <f>T.J9!E7*(1-E$23)+$L7*E$23</f>
        <v>-1.4379819754591495E-4</v>
      </c>
      <c r="K7" s="5"/>
      <c r="L7" s="14">
        <f t="shared" si="0"/>
        <v>1.244161100335915E-4</v>
      </c>
      <c r="M7" s="8">
        <f t="shared" si="1"/>
        <v>4.476196162913676E-5</v>
      </c>
      <c r="N7" s="8">
        <f t="shared" si="2"/>
        <v>2.0407025843804626E-4</v>
      </c>
      <c r="O7" s="8"/>
      <c r="P7" s="132">
        <f t="shared" ref="P7:P21" si="6">P$23</f>
        <v>0.9</v>
      </c>
      <c r="R7" s="18">
        <v>0.48147335011121367</v>
      </c>
      <c r="S7" s="13">
        <v>4.5119446289062497E-2</v>
      </c>
      <c r="T7" s="127">
        <f t="shared" ref="T7:T21" si="7">(R7+S7)/(R$23+S$23)</f>
        <v>1.56382552661057E-4</v>
      </c>
    </row>
    <row r="8" spans="1:20">
      <c r="A8" s="16" t="s">
        <v>22</v>
      </c>
      <c r="B8" s="15">
        <f t="shared" ref="B8:B21" si="8">$L8*B$23/G8</f>
        <v>4.3663301309025264E-4</v>
      </c>
      <c r="C8" s="15">
        <f t="shared" si="3"/>
        <v>3.6686344288465E-4</v>
      </c>
      <c r="D8" s="15">
        <f t="shared" si="4"/>
        <v>2.5088782065458932E-3</v>
      </c>
      <c r="E8" s="15">
        <f t="shared" si="5"/>
        <v>5.8786689914759073E-4</v>
      </c>
      <c r="F8" s="5"/>
      <c r="G8" s="15">
        <f>T.J9!B8*(1-B$23)+$L8*B$23</f>
        <v>6.3558282703106766E-3</v>
      </c>
      <c r="H8" s="15">
        <f>T.J9!C8*(1-C$23)+$L8*C$23</f>
        <v>7.5645706929227414E-3</v>
      </c>
      <c r="I8" s="15">
        <f>T.J9!D8*(1-D$23)+$L8*D$23</f>
        <v>1.1061375722062957E-3</v>
      </c>
      <c r="J8" s="15">
        <f>T.J9!E8*(1-E$23)+$L8*E$23</f>
        <v>4.7207360243857223E-3</v>
      </c>
      <c r="K8" s="5"/>
      <c r="L8" s="14">
        <f t="shared" si="0"/>
        <v>1.9844300351463376E-4</v>
      </c>
      <c r="M8" s="8">
        <f t="shared" si="1"/>
        <v>8.3986696268295452E-5</v>
      </c>
      <c r="N8" s="8">
        <f t="shared" si="2"/>
        <v>3.1289931076097208E-4</v>
      </c>
      <c r="O8" s="8"/>
      <c r="P8" s="132">
        <f t="shared" si="6"/>
        <v>0.9</v>
      </c>
      <c r="R8" s="18">
        <v>0.7382392738298591</v>
      </c>
      <c r="S8" s="13">
        <v>8.4657443359375001E-2</v>
      </c>
      <c r="T8" s="127">
        <f t="shared" si="7"/>
        <v>2.4437609114697878E-4</v>
      </c>
    </row>
    <row r="9" spans="1:20">
      <c r="A9" s="16" t="s">
        <v>21</v>
      </c>
      <c r="B9" s="15">
        <f t="shared" si="8"/>
        <v>2.4156283694812302E-4</v>
      </c>
      <c r="C9" s="15">
        <f t="shared" si="3"/>
        <v>2.2309328202402612E-4</v>
      </c>
      <c r="D9" s="15">
        <f t="shared" si="4"/>
        <v>4.8089837139458582E-4</v>
      </c>
      <c r="E9" s="15">
        <f t="shared" si="5"/>
        <v>3.0157528271056253E-4</v>
      </c>
      <c r="F9" s="5"/>
      <c r="G9" s="15">
        <f>T.J9!B9*(1-B$23)+$L9*B$23</f>
        <v>1.669384006658052E-2</v>
      </c>
      <c r="H9" s="15">
        <f>T.J9!C9*(1-C$23)+$L9*C$23</f>
        <v>1.8075897801383099E-2</v>
      </c>
      <c r="I9" s="15">
        <f>T.J9!D9*(1-D$23)+$L9*D$23</f>
        <v>8.3855791699751943E-3</v>
      </c>
      <c r="J9" s="15">
        <f>T.J9!E9*(1-E$23)+$L9*E$23</f>
        <v>1.3371823213747063E-2</v>
      </c>
      <c r="K9" s="17"/>
      <c r="L9" s="14">
        <f t="shared" si="0"/>
        <v>2.8835895183087844E-4</v>
      </c>
      <c r="M9" s="8">
        <f t="shared" si="1"/>
        <v>1.2329751005091145E-5</v>
      </c>
      <c r="N9" s="8">
        <f t="shared" si="2"/>
        <v>5.6438815265666571E-4</v>
      </c>
      <c r="O9" s="8"/>
      <c r="P9" s="132">
        <f t="shared" si="6"/>
        <v>0.9</v>
      </c>
      <c r="R9" s="18">
        <v>1.3315897020103049</v>
      </c>
      <c r="S9" s="13">
        <v>1.2428220703124999E-2</v>
      </c>
      <c r="T9" s="127">
        <f t="shared" si="7"/>
        <v>3.9913374245319845E-4</v>
      </c>
    </row>
    <row r="10" spans="1:20">
      <c r="A10" s="16" t="s">
        <v>20</v>
      </c>
      <c r="B10" s="15">
        <f t="shared" si="8"/>
        <v>2.8948016537211569E-4</v>
      </c>
      <c r="C10" s="15">
        <f t="shared" si="3"/>
        <v>2.8521096583182694E-4</v>
      </c>
      <c r="D10" s="15">
        <f t="shared" si="4"/>
        <v>3.0830204862819494E-4</v>
      </c>
      <c r="E10" s="15">
        <f t="shared" si="5"/>
        <v>3.519085467192145E-4</v>
      </c>
      <c r="F10" s="5"/>
      <c r="G10" s="15">
        <f>T.J9!B10*(1-B$23)+$L10*B$23</f>
        <v>3.2830710232022171E-2</v>
      </c>
      <c r="H10" s="15">
        <f>T.J9!C10*(1-C$23)+$L10*C$23</f>
        <v>3.3322138928044143E-2</v>
      </c>
      <c r="I10" s="15">
        <f>T.J9!D10*(1-D$23)+$L10*D$23</f>
        <v>3.0826390773391187E-2</v>
      </c>
      <c r="J10" s="15">
        <f>T.J9!E10*(1-E$23)+$L10*E$23</f>
        <v>2.7006560414211362E-2</v>
      </c>
      <c r="K10" s="17"/>
      <c r="L10" s="14">
        <f t="shared" si="0"/>
        <v>6.7958871481853755E-4</v>
      </c>
      <c r="M10" s="8">
        <f t="shared" si="1"/>
        <v>4.8183011148598308E-4</v>
      </c>
      <c r="N10" s="8">
        <f t="shared" si="2"/>
        <v>8.7734731815109206E-4</v>
      </c>
      <c r="O10" s="8"/>
      <c r="P10" s="132">
        <f t="shared" si="6"/>
        <v>0.9</v>
      </c>
      <c r="R10" s="18">
        <v>2.0699701941600543</v>
      </c>
      <c r="S10" s="13">
        <v>0.4856781750488281</v>
      </c>
      <c r="T10" s="127">
        <f t="shared" si="7"/>
        <v>7.5895230320842063E-4</v>
      </c>
    </row>
    <row r="11" spans="1:20">
      <c r="A11" s="16" t="s">
        <v>19</v>
      </c>
      <c r="B11" s="15">
        <f t="shared" si="8"/>
        <v>2.7552528952801668E-4</v>
      </c>
      <c r="C11" s="15">
        <f t="shared" si="3"/>
        <v>2.8699520549239194E-4</v>
      </c>
      <c r="D11" s="15">
        <f t="shared" si="4"/>
        <v>2.2675527472826955E-4</v>
      </c>
      <c r="E11" s="15">
        <f t="shared" si="5"/>
        <v>3.1688280015113209E-4</v>
      </c>
      <c r="F11" s="5"/>
      <c r="G11" s="15">
        <f>T.J9!B11*(1-B$23)+$L11*B$23</f>
        <v>5.3686600123461714E-2</v>
      </c>
      <c r="H11" s="15">
        <f>T.J9!C11*(1-C$23)+$L11*C$23</f>
        <v>5.1540986607819028E-2</v>
      </c>
      <c r="I11" s="15">
        <f>T.J9!D11*(1-D$23)+$L11*D$23</f>
        <v>6.5233393404045589E-2</v>
      </c>
      <c r="J11" s="15">
        <f>T.J9!E11*(1-E$23)+$L11*E$23</f>
        <v>4.6679769415496307E-2</v>
      </c>
      <c r="K11" s="17"/>
      <c r="L11" s="14">
        <f t="shared" si="0"/>
        <v>1.0577290629798595E-3</v>
      </c>
      <c r="M11" s="8">
        <f t="shared" si="1"/>
        <v>7.189763882069776E-4</v>
      </c>
      <c r="N11" s="8">
        <f t="shared" si="2"/>
        <v>1.3964817377527413E-3</v>
      </c>
      <c r="O11" s="8"/>
      <c r="P11" s="132">
        <f t="shared" si="6"/>
        <v>0.9</v>
      </c>
      <c r="R11" s="18">
        <v>3.2947904598703013</v>
      </c>
      <c r="S11" s="13">
        <v>0.724718384765625</v>
      </c>
      <c r="T11" s="127">
        <f t="shared" si="7"/>
        <v>1.193675754519935E-3</v>
      </c>
    </row>
    <row r="12" spans="1:20">
      <c r="A12" s="16" t="s">
        <v>18</v>
      </c>
      <c r="B12" s="15">
        <f t="shared" si="8"/>
        <v>2.884089297756532E-4</v>
      </c>
      <c r="C12" s="15">
        <f t="shared" si="3"/>
        <v>3.0567559012061979E-4</v>
      </c>
      <c r="D12" s="15">
        <f t="shared" si="4"/>
        <v>2.2702204637233334E-4</v>
      </c>
      <c r="E12" s="15">
        <f t="shared" si="5"/>
        <v>3.1711517164102049E-4</v>
      </c>
      <c r="F12" s="5"/>
      <c r="G12" s="15">
        <f>T.J9!B12*(1-B$23)+$L12*B$23</f>
        <v>8.0697710350603941E-2</v>
      </c>
      <c r="H12" s="15">
        <f>T.J9!C12*(1-C$23)+$L12*C$23</f>
        <v>7.6139348478494545E-2</v>
      </c>
      <c r="I12" s="15">
        <f>T.J9!D12*(1-D$23)+$L12*D$23</f>
        <v>0.10251841461860631</v>
      </c>
      <c r="J12" s="15">
        <f>T.J9!E12*(1-E$23)+$L12*E$23</f>
        <v>7.3392705108129647E-2</v>
      </c>
      <c r="K12" s="5"/>
      <c r="L12" s="14">
        <f t="shared" si="0"/>
        <v>1.6642439387856626E-3</v>
      </c>
      <c r="M12" s="8">
        <f t="shared" si="1"/>
        <v>8.9125159875056055E-4</v>
      </c>
      <c r="N12" s="8">
        <f t="shared" si="2"/>
        <v>2.4372362788207648E-3</v>
      </c>
      <c r="O12" s="8"/>
      <c r="P12" s="132">
        <f t="shared" si="6"/>
        <v>0.9</v>
      </c>
      <c r="R12" s="18">
        <v>5.7502956342492899</v>
      </c>
      <c r="S12" s="13">
        <v>0.89836944531249996</v>
      </c>
      <c r="T12" s="127">
        <f t="shared" si="7"/>
        <v>1.9744577290798601E-3</v>
      </c>
    </row>
    <row r="13" spans="1:20">
      <c r="A13" s="16" t="s">
        <v>17</v>
      </c>
      <c r="B13" s="15">
        <f t="shared" si="8"/>
        <v>4.7104368178421088E-4</v>
      </c>
      <c r="C13" s="15">
        <f t="shared" si="3"/>
        <v>4.9572414230672458E-4</v>
      </c>
      <c r="D13" s="15">
        <f t="shared" si="4"/>
        <v>3.8222909827739191E-4</v>
      </c>
      <c r="E13" s="15">
        <f t="shared" si="5"/>
        <v>4.9692452682326854E-4</v>
      </c>
      <c r="F13" s="5"/>
      <c r="G13" s="15">
        <f>T.J9!B13*(1-B$23)+$L13*B$23</f>
        <v>0.11861355513041594</v>
      </c>
      <c r="H13" s="15">
        <f>T.J9!C13*(1-C$23)+$L13*C$23</f>
        <v>0.11270817971091517</v>
      </c>
      <c r="I13" s="15">
        <f>T.J9!D13*(1-D$23)+$L13*D$23</f>
        <v>0.14617454811773112</v>
      </c>
      <c r="J13" s="15">
        <f>T.J9!E13*(1-E$23)+$L13*E$23</f>
        <v>0.11243591874066734</v>
      </c>
      <c r="K13" s="5"/>
      <c r="L13" s="14">
        <f t="shared" si="0"/>
        <v>3.9952372496586536E-3</v>
      </c>
      <c r="M13" s="8">
        <f t="shared" si="1"/>
        <v>3.1847236494264471E-3</v>
      </c>
      <c r="N13" s="8">
        <f t="shared" si="2"/>
        <v>4.8057508498908601E-3</v>
      </c>
      <c r="O13" s="8"/>
      <c r="P13" s="132">
        <f t="shared" si="6"/>
        <v>0.9</v>
      </c>
      <c r="R13" s="18">
        <v>11.338452644725905</v>
      </c>
      <c r="S13" s="13">
        <v>3.2101579648437499</v>
      </c>
      <c r="T13" s="127">
        <f t="shared" si="7"/>
        <v>4.3205089024173481E-3</v>
      </c>
    </row>
    <row r="14" spans="1:20">
      <c r="A14" s="16" t="s">
        <v>16</v>
      </c>
      <c r="B14" s="15">
        <f t="shared" si="8"/>
        <v>4.4667158622499226E-4</v>
      </c>
      <c r="C14" s="15">
        <f t="shared" si="3"/>
        <v>4.5879250040872609E-4</v>
      </c>
      <c r="D14" s="15">
        <f t="shared" si="4"/>
        <v>3.8752931312194754E-4</v>
      </c>
      <c r="E14" s="15">
        <f t="shared" si="5"/>
        <v>4.4745133324137522E-4</v>
      </c>
      <c r="F14" s="5"/>
      <c r="G14" s="15">
        <f>T.J9!B14*(1-B$23)+$L14*B$23</f>
        <v>0.1792770377395182</v>
      </c>
      <c r="H14" s="15">
        <f>T.J9!C14*(1-C$23)+$L14*C$23</f>
        <v>0.17454068832748806</v>
      </c>
      <c r="I14" s="15">
        <f>T.J9!D14*(1-D$23)+$L14*D$23</f>
        <v>0.20663716552360389</v>
      </c>
      <c r="J14" s="15">
        <f>T.J9!E14*(1-E$23)+$L14*E$23</f>
        <v>0.17896462223218088</v>
      </c>
      <c r="K14" s="5"/>
      <c r="L14" s="14">
        <f t="shared" si="0"/>
        <v>5.7261149598448729E-3</v>
      </c>
      <c r="M14" s="8">
        <f t="shared" si="1"/>
        <v>3.9790702396406879E-3</v>
      </c>
      <c r="N14" s="8">
        <f t="shared" si="2"/>
        <v>7.473159680049057E-3</v>
      </c>
      <c r="O14" s="8"/>
      <c r="P14" s="132">
        <f t="shared" si="6"/>
        <v>0.9</v>
      </c>
      <c r="R14" s="18">
        <v>17.631806097612316</v>
      </c>
      <c r="S14" s="13">
        <v>4.0108484843749999</v>
      </c>
      <c r="T14" s="127">
        <f t="shared" si="7"/>
        <v>6.4272310465106151E-3</v>
      </c>
    </row>
    <row r="15" spans="1:20">
      <c r="A15" s="16" t="s">
        <v>15</v>
      </c>
      <c r="B15" s="15">
        <f t="shared" si="8"/>
        <v>1.0312693391503157E-3</v>
      </c>
      <c r="C15" s="15">
        <f t="shared" si="3"/>
        <v>1.0236269317150087E-3</v>
      </c>
      <c r="D15" s="15">
        <f t="shared" si="4"/>
        <v>9.6448153501301327E-4</v>
      </c>
      <c r="E15" s="15">
        <f t="shared" si="5"/>
        <v>9.9979333501414936E-4</v>
      </c>
      <c r="F15" s="5"/>
      <c r="G15" s="15">
        <f>T.J9!B15*(1-B$23)+$L15*B$23</f>
        <v>0.13413345127322096</v>
      </c>
      <c r="H15" s="15">
        <f>T.J9!C15*(1-C$23)+$L15*C$23</f>
        <v>0.13513489276872398</v>
      </c>
      <c r="I15" s="15">
        <f>T.J9!D15*(1-D$23)+$L15*D$23</f>
        <v>0.14342183922745524</v>
      </c>
      <c r="J15" s="15">
        <f>T.J9!E15*(1-E$23)+$L15*E$23</f>
        <v>0.13835630905713928</v>
      </c>
      <c r="K15" s="5"/>
      <c r="L15" s="14">
        <f t="shared" si="0"/>
        <v>9.8913660340808358E-3</v>
      </c>
      <c r="M15" s="8">
        <f t="shared" si="1"/>
        <v>1.1365894264177756E-2</v>
      </c>
      <c r="N15" s="8">
        <f t="shared" si="2"/>
        <v>8.4168378039839158E-3</v>
      </c>
      <c r="O15" s="8"/>
      <c r="P15" s="132">
        <f t="shared" si="6"/>
        <v>0.9</v>
      </c>
      <c r="R15" s="18">
        <v>19.858273938811816</v>
      </c>
      <c r="S15" s="13">
        <v>11.456666265625</v>
      </c>
      <c r="T15" s="127">
        <f t="shared" si="7"/>
        <v>9.2996150328569574E-3</v>
      </c>
    </row>
    <row r="16" spans="1:20">
      <c r="A16" s="16" t="s">
        <v>14</v>
      </c>
      <c r="B16" s="15">
        <f t="shared" si="8"/>
        <v>3.0194034699500237E-3</v>
      </c>
      <c r="C16" s="15">
        <f t="shared" si="3"/>
        <v>2.9272076878293454E-3</v>
      </c>
      <c r="D16" s="15">
        <f t="shared" si="4"/>
        <v>3.116444180417989E-3</v>
      </c>
      <c r="E16" s="15">
        <f t="shared" si="5"/>
        <v>2.8844262645937053E-3</v>
      </c>
      <c r="F16" s="5"/>
      <c r="G16" s="15">
        <f>T.J9!B16*(1-B$23)+$L16*B$23</f>
        <v>0.17750186073332844</v>
      </c>
      <c r="H16" s="15">
        <f>T.J9!C16*(1-C$23)+$L16*C$23</f>
        <v>0.18309248655268062</v>
      </c>
      <c r="I16" s="15">
        <f>T.J9!D16*(1-D$23)+$L16*D$23</f>
        <v>0.17197475815174529</v>
      </c>
      <c r="J16" s="15">
        <f>T.J9!E16*(1-E$23)+$L16*E$23</f>
        <v>0.18580808974026264</v>
      </c>
      <c r="K16" s="5"/>
      <c r="L16" s="14">
        <f t="shared" si="0"/>
        <v>3.8324026186945782E-2</v>
      </c>
      <c r="M16" s="8">
        <f t="shared" si="1"/>
        <v>3.474400496274075E-2</v>
      </c>
      <c r="N16" s="8">
        <f t="shared" si="2"/>
        <v>4.1904047411150815E-2</v>
      </c>
      <c r="O16" s="8"/>
      <c r="P16" s="132">
        <f t="shared" si="6"/>
        <v>0.9</v>
      </c>
      <c r="R16" s="18">
        <v>98.866352425339102</v>
      </c>
      <c r="S16" s="13">
        <v>35.021482721679689</v>
      </c>
      <c r="T16" s="127">
        <f t="shared" si="7"/>
        <v>3.976074411515175E-2</v>
      </c>
    </row>
    <row r="17" spans="1:22">
      <c r="A17" s="16" t="s">
        <v>13</v>
      </c>
      <c r="B17" s="15">
        <f t="shared" si="8"/>
        <v>1.1223786032359068E-2</v>
      </c>
      <c r="C17" s="15">
        <f t="shared" si="3"/>
        <v>1.1135071243467142E-2</v>
      </c>
      <c r="D17" s="15">
        <f t="shared" si="4"/>
        <v>1.3237511367505844E-2</v>
      </c>
      <c r="E17" s="15">
        <f t="shared" si="5"/>
        <v>1.0169666414509547E-2</v>
      </c>
      <c r="F17" s="5"/>
      <c r="G17" s="15">
        <f>T.J9!B17*(1-B$23)+$L17*B$23</f>
        <v>4.3318598107316551E-2</v>
      </c>
      <c r="H17" s="15">
        <f>T.J9!C17*(1-C$23)+$L17*C$23</f>
        <v>4.366372389970332E-2</v>
      </c>
      <c r="I17" s="15">
        <f>T.J9!D17*(1-D$23)+$L17*D$23</f>
        <v>3.6728858082173112E-2</v>
      </c>
      <c r="J17" s="15">
        <f>T.J9!E17*(1-E$23)+$L17*E$23</f>
        <v>4.7808714323666769E-2</v>
      </c>
      <c r="K17" s="5"/>
      <c r="L17" s="14">
        <f t="shared" si="0"/>
        <v>3.4766489496761359E-2</v>
      </c>
      <c r="M17" s="8">
        <f t="shared" si="1"/>
        <v>2.9866371921396486E-2</v>
      </c>
      <c r="N17" s="8">
        <f t="shared" si="2"/>
        <v>3.9666607072126228E-2</v>
      </c>
      <c r="O17" s="8"/>
      <c r="P17" s="132">
        <f t="shared" si="6"/>
        <v>0.9</v>
      </c>
      <c r="R17" s="18">
        <v>93.587445523620332</v>
      </c>
      <c r="S17" s="13">
        <v>30.104895199218749</v>
      </c>
      <c r="T17" s="127">
        <f t="shared" si="7"/>
        <v>3.6732982522904571E-2</v>
      </c>
      <c r="V17" s="136"/>
    </row>
    <row r="18" spans="1:22">
      <c r="A18" s="16" t="s">
        <v>12</v>
      </c>
      <c r="B18" s="15">
        <f t="shared" si="8"/>
        <v>2.6976795938471163E-2</v>
      </c>
      <c r="C18" s="15">
        <f t="shared" si="3"/>
        <v>2.8355394924344763E-2</v>
      </c>
      <c r="D18" s="15">
        <f t="shared" si="4"/>
        <v>3.4046658791190051E-2</v>
      </c>
      <c r="E18" s="15">
        <f t="shared" si="5"/>
        <v>2.4070279381671982E-2</v>
      </c>
      <c r="F18" s="5"/>
      <c r="G18" s="15">
        <f>T.J9!B18*(1-B$23)+$L18*B$23</f>
        <v>6.8555996668680771E-2</v>
      </c>
      <c r="H18" s="15">
        <f>T.J9!C18*(1-C$23)+$L18*C$23</f>
        <v>6.5222901582713419E-2</v>
      </c>
      <c r="I18" s="15">
        <f>T.J9!D18*(1-D$23)+$L18*D$23</f>
        <v>5.4320194643242593E-2</v>
      </c>
      <c r="J18" s="15">
        <f>T.J9!E18*(1-E$23)+$L18*E$23</f>
        <v>7.683421962678709E-2</v>
      </c>
      <c r="K18" s="5"/>
      <c r="L18" s="14">
        <f t="shared" si="0"/>
        <v>0.13224610329411837</v>
      </c>
      <c r="M18" s="8">
        <f t="shared" si="1"/>
        <v>0.14325174583561504</v>
      </c>
      <c r="N18" s="8">
        <f t="shared" si="2"/>
        <v>0.12124046075262171</v>
      </c>
      <c r="O18" s="8"/>
      <c r="P18" s="132">
        <f t="shared" si="6"/>
        <v>0.9</v>
      </c>
      <c r="R18" s="18">
        <v>286.04879150145086</v>
      </c>
      <c r="S18" s="13">
        <v>144.39580431249999</v>
      </c>
      <c r="T18" s="127">
        <f t="shared" si="7"/>
        <v>0.12782936859883576</v>
      </c>
    </row>
    <row r="19" spans="1:22">
      <c r="A19" s="16" t="s">
        <v>11</v>
      </c>
      <c r="B19" s="15">
        <f t="shared" si="8"/>
        <v>4.4815629877747239E-2</v>
      </c>
      <c r="C19" s="15">
        <f t="shared" si="3"/>
        <v>4.8179492594598798E-2</v>
      </c>
      <c r="D19" s="15">
        <f t="shared" si="4"/>
        <v>5.6148049450698255E-2</v>
      </c>
      <c r="E19" s="15">
        <f t="shared" si="5"/>
        <v>4.0665899452156401E-2</v>
      </c>
      <c r="F19" s="5"/>
      <c r="G19" s="15">
        <f>T.J9!B19*(1-B$23)+$L19*B$23</f>
        <v>2.0868939190928196E-2</v>
      </c>
      <c r="H19" s="15">
        <f>T.J9!C19*(1-C$23)+$L19*C$23</f>
        <v>1.9411882615523839E-2</v>
      </c>
      <c r="I19" s="15">
        <f>T.J9!D19*(1-D$23)+$L19*D$23</f>
        <v>1.6656939357137742E-2</v>
      </c>
      <c r="J19" s="15">
        <f>T.J9!E19*(1-E$23)+$L19*E$23</f>
        <v>2.2998499168134297E-2</v>
      </c>
      <c r="K19" s="5"/>
      <c r="L19" s="14">
        <f t="shared" si="0"/>
        <v>6.6877025195532416E-2</v>
      </c>
      <c r="M19" s="8">
        <f t="shared" si="1"/>
        <v>6.736365147569319E-2</v>
      </c>
      <c r="N19" s="8">
        <f t="shared" si="2"/>
        <v>6.6390398915371643E-2</v>
      </c>
      <c r="O19" s="8"/>
      <c r="P19" s="132">
        <f t="shared" si="6"/>
        <v>0.9</v>
      </c>
      <c r="R19" s="18">
        <v>156.63824814877762</v>
      </c>
      <c r="S19" s="13">
        <v>67.901641124999998</v>
      </c>
      <c r="T19" s="127">
        <f t="shared" si="7"/>
        <v>6.6681734537388793E-2</v>
      </c>
    </row>
    <row r="20" spans="1:22">
      <c r="A20" s="5" t="s">
        <v>10</v>
      </c>
      <c r="B20" s="15">
        <f t="shared" si="8"/>
        <v>7.3548909019696393E-2</v>
      </c>
      <c r="C20" s="15">
        <f t="shared" si="3"/>
        <v>8.1623057604562149E-2</v>
      </c>
      <c r="D20" s="15">
        <f t="shared" si="4"/>
        <v>8.775940537602353E-2</v>
      </c>
      <c r="E20" s="15">
        <f t="shared" si="5"/>
        <v>6.7846652143339667E-2</v>
      </c>
      <c r="F20" s="5"/>
      <c r="G20" s="15">
        <f>T.J9!B20*(1-B$23)+$L20*B$23</f>
        <v>3.5448866437147217E-2</v>
      </c>
      <c r="H20" s="15">
        <f>T.J9!C20*(1-C$23)+$L20*C$23</f>
        <v>3.1942266425111041E-2</v>
      </c>
      <c r="I20" s="15">
        <f>T.J9!D20*(1-D$23)+$L20*D$23</f>
        <v>2.9708786668117302E-2</v>
      </c>
      <c r="J20" s="15">
        <f>T.J9!E20*(1-E$23)+$L20*E$23</f>
        <v>3.8428210826509504E-2</v>
      </c>
      <c r="K20" s="5"/>
      <c r="L20" s="14">
        <f t="shared" si="0"/>
        <v>0.18643423092604261</v>
      </c>
      <c r="M20" s="8">
        <f t="shared" si="1"/>
        <v>0.14945201072955769</v>
      </c>
      <c r="N20" s="8">
        <f t="shared" si="2"/>
        <v>0.22341645112252753</v>
      </c>
      <c r="O20" s="8"/>
      <c r="P20" s="132">
        <f t="shared" si="6"/>
        <v>0.9</v>
      </c>
      <c r="R20" s="13">
        <v>527.11780744168789</v>
      </c>
      <c r="S20" s="13">
        <v>150.64558668750001</v>
      </c>
      <c r="T20" s="127">
        <f t="shared" si="7"/>
        <v>0.20127576829512603</v>
      </c>
    </row>
    <row r="21" spans="1:22">
      <c r="A21" s="5" t="s">
        <v>9</v>
      </c>
      <c r="B21" s="15">
        <f t="shared" si="8"/>
        <v>0.12145235397772845</v>
      </c>
      <c r="C21" s="15">
        <f t="shared" si="3"/>
        <v>0.12183683704951891</v>
      </c>
      <c r="D21" s="15">
        <f t="shared" si="4"/>
        <v>0.1373618471542658</v>
      </c>
      <c r="E21" s="15">
        <f t="shared" si="5"/>
        <v>0.13933646992395474</v>
      </c>
      <c r="F21" s="5"/>
      <c r="G21" s="15">
        <f>T.J9!B21*(1-B$23)+$L21*B$23</f>
        <v>5.9373456504369336E-2</v>
      </c>
      <c r="H21" s="15">
        <f>T.J9!C21*(1-C$23)+$L21*C$23</f>
        <v>5.918609043764899E-2</v>
      </c>
      <c r="I21" s="15">
        <f>T.J9!D21*(1-D$23)+$L21*D$23</f>
        <v>5.2496717288254585E-2</v>
      </c>
      <c r="J21" s="15">
        <f>T.J9!E21*(1-E$23)+$L21*E$23</f>
        <v>5.1752754036222398E-2</v>
      </c>
      <c r="K21" s="5"/>
      <c r="L21" s="14">
        <f t="shared" si="0"/>
        <v>0.5156385016157925</v>
      </c>
      <c r="M21" s="8">
        <f t="shared" si="1"/>
        <v>0.55340867006752781</v>
      </c>
      <c r="N21" s="8">
        <f t="shared" si="2"/>
        <v>0.47786833316405708</v>
      </c>
      <c r="O21" s="8"/>
      <c r="P21" s="134">
        <f t="shared" si="6"/>
        <v>0.9</v>
      </c>
      <c r="R21" s="13">
        <v>1127.4590870889226</v>
      </c>
      <c r="S21" s="13">
        <v>557.82838500000003</v>
      </c>
      <c r="T21" s="127">
        <f t="shared" si="7"/>
        <v>0.50048074841615398</v>
      </c>
    </row>
    <row r="22" spans="1:22">
      <c r="A22" s="5"/>
      <c r="B22" s="11"/>
      <c r="C22" s="11"/>
      <c r="D22" s="11"/>
      <c r="E22" s="11"/>
      <c r="F22" s="5"/>
      <c r="G22" s="11"/>
      <c r="H22" s="11"/>
      <c r="I22" s="11"/>
      <c r="J22" s="11"/>
      <c r="K22" s="5"/>
      <c r="L22" s="12"/>
      <c r="M22" s="11"/>
      <c r="N22" s="11"/>
      <c r="O22" s="5"/>
      <c r="P22" s="5"/>
    </row>
    <row r="23" spans="1:22">
      <c r="A23" s="5" t="s">
        <v>8</v>
      </c>
      <c r="B23" s="4">
        <v>1.3984692829673438E-2</v>
      </c>
      <c r="C23" s="4">
        <f>$B23</f>
        <v>1.3984692829673438E-2</v>
      </c>
      <c r="D23" s="4">
        <f>$B23</f>
        <v>1.3984692829673438E-2</v>
      </c>
      <c r="E23" s="4">
        <f>$B23</f>
        <v>1.3984692829673438E-2</v>
      </c>
      <c r="F23" s="5"/>
      <c r="G23" s="10">
        <f>SUM(G6:G21)</f>
        <v>1.0000000000069653</v>
      </c>
      <c r="H23" s="10">
        <f>SUM(H6:H21)</f>
        <v>1</v>
      </c>
      <c r="I23" s="10">
        <f>SUM(I6:I21)</f>
        <v>0.99999999999999978</v>
      </c>
      <c r="J23" s="10">
        <f>SUM(J6:J21)</f>
        <v>0.99999999999999989</v>
      </c>
      <c r="K23" s="5"/>
      <c r="L23" s="10">
        <f>SUM(L6:L21)</f>
        <v>1</v>
      </c>
      <c r="M23" s="10">
        <f>SUM(M6:M21)</f>
        <v>1</v>
      </c>
      <c r="N23" s="10">
        <f>SUM(N6:N21)</f>
        <v>1</v>
      </c>
      <c r="O23" s="10"/>
      <c r="P23" s="10">
        <v>0.9</v>
      </c>
      <c r="R23" s="9">
        <f>SUM(R6:R21)</f>
        <v>2359.3509107912669</v>
      </c>
      <c r="S23" s="9">
        <f>SUM(S6:S21)</f>
        <v>1007.98634927771</v>
      </c>
    </row>
    <row r="24" spans="1:22">
      <c r="A24" s="5" t="s">
        <v>7</v>
      </c>
      <c r="B24" s="8">
        <f>SUMPRODUCT(B6:B10,G6:G10)/SUM(G6:G10)</f>
        <v>1.5956580144862878E-3</v>
      </c>
      <c r="C24" s="8">
        <f>SUMPRODUCT(C6:C10,H6:H10)/SUM(H6:H10)</f>
        <v>9.9655761711678901E-4</v>
      </c>
      <c r="D24" s="8">
        <f>SUMPRODUCT(D6:D10,I6:I10)/SUM(I6:I10)</f>
        <v>-1.8264544565221481E-3</v>
      </c>
      <c r="E24" s="8">
        <f>SUMPRODUCT(E6:E10,J6:J10)/SUM(J6:J10)</f>
        <v>1.7804443266988877E-3</v>
      </c>
      <c r="F24" s="5"/>
      <c r="G24" s="4">
        <f>SUM(G6:G10)</f>
        <v>2.8523927747974118E-2</v>
      </c>
      <c r="H24" s="4">
        <f>SUM(H6:H10)</f>
        <v>4.7416552593178091E-2</v>
      </c>
      <c r="I24" s="4">
        <f>SUM(I6:I10)</f>
        <v>-2.5871615082112755E-2</v>
      </c>
      <c r="J24" s="4">
        <f>SUM(J6:J10)</f>
        <v>2.6540187724803842E-2</v>
      </c>
      <c r="K24" s="5"/>
      <c r="L24" s="4">
        <f>SUM(L6:L10)</f>
        <v>3.3789320394571653E-3</v>
      </c>
      <c r="M24" s="4">
        <f>SUM(M6:M10)</f>
        <v>1.7736288672666281E-3</v>
      </c>
      <c r="N24" s="4">
        <f>SUM(N6:N10)</f>
        <v>4.9842352116477029E-3</v>
      </c>
      <c r="O24" s="4"/>
      <c r="P24" s="10">
        <f>P$23</f>
        <v>0.9</v>
      </c>
    </row>
    <row r="25" spans="1:22">
      <c r="A25" s="5" t="s">
        <v>6</v>
      </c>
      <c r="B25" s="8">
        <f>SUMPRODUCT(B11:B14,G11:G14)/SUM(G11:G14)</f>
        <v>4.0255883354127741E-4</v>
      </c>
      <c r="C25" s="8">
        <f>SUMPRODUCT(C11:C14,H11:H14)/SUM(H11:H14)</f>
        <v>4.1938740283610341E-4</v>
      </c>
      <c r="D25" s="8">
        <f>SUMPRODUCT(D11:D14,I11:I14)/SUM(I11:I14)</f>
        <v>3.3428404722460136E-4</v>
      </c>
      <c r="E25" s="8">
        <f>SUMPRODUCT(E11:E14,J11:J14)/SUM(J11:J14)</f>
        <v>4.2291006774615594E-4</v>
      </c>
      <c r="F25" s="5"/>
      <c r="G25" s="4">
        <f>SUM(G11:G14)</f>
        <v>0.43227490334399976</v>
      </c>
      <c r="H25" s="4">
        <f>SUM(H11:H14)</f>
        <v>0.41492920312471682</v>
      </c>
      <c r="I25" s="4">
        <f>SUM(I11:I14)</f>
        <v>0.52056352166398689</v>
      </c>
      <c r="J25" s="4">
        <f>SUM(J11:J14)</f>
        <v>0.41147301549647419</v>
      </c>
      <c r="K25" s="5"/>
      <c r="L25" s="4">
        <f>SUM(L11:L14)</f>
        <v>1.2443325211269049E-2</v>
      </c>
      <c r="M25" s="4">
        <f>SUM(M11:M14)</f>
        <v>8.7740218760246728E-3</v>
      </c>
      <c r="N25" s="4">
        <f>SUM(N11:N14)</f>
        <v>1.6112628546513422E-2</v>
      </c>
      <c r="O25" s="4"/>
      <c r="P25" s="10">
        <f t="shared" ref="P25:P29" si="9">P$23</f>
        <v>0.9</v>
      </c>
    </row>
    <row r="26" spans="1:22">
      <c r="A26" s="5" t="s">
        <v>5</v>
      </c>
      <c r="B26" s="8">
        <f>SUMPRODUCT(B15:B21,G15:G21)/SUM(G15:G21)</f>
        <v>2.5525581574397237E-2</v>
      </c>
      <c r="C26" s="8">
        <f>SUMPRODUCT(C15:C21,H15:H21)/SUM(H15:H21)</f>
        <v>2.5599023105504107E-2</v>
      </c>
      <c r="D26" s="8">
        <f>SUMPRODUCT(D15:D21,I15:I21)/SUM(I15:I21)</f>
        <v>2.7237686475686779E-2</v>
      </c>
      <c r="E26" s="8">
        <f>SUMPRODUCT(E15:E21,J15:J21)/SUM(J15:J21)</f>
        <v>2.4490652629280903E-2</v>
      </c>
      <c r="F26" s="5"/>
      <c r="G26" s="4">
        <f>SUM(G15:G21)</f>
        <v>0.53920116891499148</v>
      </c>
      <c r="H26" s="4">
        <f>SUM(H15:H21)</f>
        <v>0.53765424428210518</v>
      </c>
      <c r="I26" s="4">
        <f>SUM(I15:I21)</f>
        <v>0.50530809341812599</v>
      </c>
      <c r="J26" s="4">
        <f>SUM(J15:J21)</f>
        <v>0.56198679677872199</v>
      </c>
      <c r="K26" s="5"/>
      <c r="L26" s="4">
        <f>SUM(L15:L21)</f>
        <v>0.98417774274927394</v>
      </c>
      <c r="M26" s="4">
        <f>SUM(M15:M21)</f>
        <v>0.98945234925670866</v>
      </c>
      <c r="N26" s="4">
        <f>SUM(N15:N21)</f>
        <v>0.97890313624183889</v>
      </c>
      <c r="O26" s="4"/>
      <c r="P26" s="10">
        <f t="shared" si="9"/>
        <v>0.9</v>
      </c>
    </row>
    <row r="27" spans="1:22">
      <c r="A27" s="5" t="s">
        <v>4</v>
      </c>
      <c r="B27" s="8">
        <f>SUMPRODUCT(B17:B21,G17:G21)/SUM(G17:G21)</f>
        <v>5.7518057190551697E-2</v>
      </c>
      <c r="C27" s="8">
        <f>SUMPRODUCT(C17:C21,H17:H21)/SUM(H17:H21)</f>
        <v>5.9651519765462367E-2</v>
      </c>
      <c r="D27" s="8">
        <f>SUMPRODUCT(D17:D21,I17:I21)/SUM(I17:I21)</f>
        <v>6.892234669982196E-2</v>
      </c>
      <c r="E27" s="8">
        <f>SUMPRODUCT(E17:E21,J17:J21)/SUM(J17:J21)</f>
        <v>5.5037482101684854E-2</v>
      </c>
      <c r="F27" s="5"/>
      <c r="G27" s="4">
        <f>SUM(G17:G21)</f>
        <v>0.22756585690844208</v>
      </c>
      <c r="H27" s="4">
        <f>SUM(H17:H21)</f>
        <v>0.21942686496070063</v>
      </c>
      <c r="I27" s="4">
        <f>SUM(I17:I21)</f>
        <v>0.18991149603892535</v>
      </c>
      <c r="J27" s="4">
        <f>SUM(J17:J21)</f>
        <v>0.23782239798132007</v>
      </c>
      <c r="K27" s="5"/>
      <c r="L27" s="4">
        <f>SUM(L17:L21)</f>
        <v>0.93596235052824728</v>
      </c>
      <c r="M27" s="4">
        <f>SUM(M17:M21)</f>
        <v>0.94334245002979022</v>
      </c>
      <c r="N27" s="4">
        <f>SUM(N17:N21)</f>
        <v>0.92858225102670422</v>
      </c>
      <c r="O27" s="4"/>
      <c r="P27" s="10">
        <f t="shared" si="9"/>
        <v>0.9</v>
      </c>
    </row>
    <row r="28" spans="1:22">
      <c r="A28" s="5" t="s">
        <v>3</v>
      </c>
      <c r="B28" s="8">
        <f>SUMPRODUCT(B19:B21,G19:G21)/SUM(G19:G21)</f>
        <v>9.295020181470684E-2</v>
      </c>
      <c r="C28" s="8">
        <f>SUMPRODUCT(C19:C21,H19:H21)/SUM(H19:H21)</f>
        <v>9.7281552981631353E-2</v>
      </c>
      <c r="D28" s="8">
        <f>SUMPRODUCT(D19:D21,I19:I21)/SUM(I19:I21)</f>
        <v>0.10877261175214566</v>
      </c>
      <c r="E28" s="8">
        <f>SUMPRODUCT(E19:E21,J19:J21)/SUM(J19:J21)</f>
        <v>9.5013050781687744E-2</v>
      </c>
      <c r="F28" s="5"/>
      <c r="G28" s="4">
        <f>SUM(G19:G21)</f>
        <v>0.11569126213244474</v>
      </c>
      <c r="H28" s="4">
        <f>SUM(H19:H21)</f>
        <v>0.11054023947828387</v>
      </c>
      <c r="I28" s="4">
        <f>SUM(I19:I21)</f>
        <v>9.8862443313509629E-2</v>
      </c>
      <c r="J28" s="4">
        <f>SUM(J19:J21)</f>
        <v>0.11317946403086621</v>
      </c>
      <c r="K28" s="5"/>
      <c r="L28" s="4">
        <f>SUM(L19:L21)</f>
        <v>0.76894975773736751</v>
      </c>
      <c r="M28" s="4">
        <f>SUM(M19:M21)</f>
        <v>0.77022433227277864</v>
      </c>
      <c r="N28" s="4">
        <f>SUM(N19:N21)</f>
        <v>0.76767518320195627</v>
      </c>
      <c r="O28" s="4"/>
      <c r="P28" s="10">
        <f t="shared" si="9"/>
        <v>0.9</v>
      </c>
    </row>
    <row r="29" spans="1:22" ht="16" thickBot="1">
      <c r="A29" s="7" t="s">
        <v>2</v>
      </c>
      <c r="B29" s="6">
        <f>B21</f>
        <v>0.12145235397772845</v>
      </c>
      <c r="C29" s="6">
        <f>C21</f>
        <v>0.12183683704951891</v>
      </c>
      <c r="D29" s="6">
        <f>D21</f>
        <v>0.1373618471542658</v>
      </c>
      <c r="E29" s="6">
        <f>E21</f>
        <v>0.13933646992395474</v>
      </c>
      <c r="F29" s="7"/>
      <c r="G29" s="6">
        <f>G21</f>
        <v>5.9373456504369336E-2</v>
      </c>
      <c r="H29" s="6">
        <f>H21</f>
        <v>5.918609043764899E-2</v>
      </c>
      <c r="I29" s="6">
        <f>I21</f>
        <v>5.2496717288254585E-2</v>
      </c>
      <c r="J29" s="6">
        <f>J21</f>
        <v>5.1752754036222398E-2</v>
      </c>
      <c r="K29" s="7"/>
      <c r="L29" s="6">
        <f>L21</f>
        <v>0.5156385016157925</v>
      </c>
      <c r="M29" s="6">
        <f>M21</f>
        <v>0.55340867006752781</v>
      </c>
      <c r="N29" s="6">
        <f>N21</f>
        <v>0.47786833316405708</v>
      </c>
      <c r="O29" s="6"/>
      <c r="P29" s="133">
        <f t="shared" si="9"/>
        <v>0.9</v>
      </c>
    </row>
    <row r="30" spans="1:22" ht="16" thickTop="1">
      <c r="A30" s="5"/>
      <c r="B30" s="4"/>
      <c r="C30" s="4"/>
      <c r="D30" s="4"/>
      <c r="E30" s="4"/>
    </row>
    <row r="31" spans="1:22" ht="16" thickBot="1">
      <c r="A31" s="5"/>
      <c r="B31" s="4"/>
      <c r="C31" s="4"/>
      <c r="D31" s="4"/>
      <c r="E31" s="4"/>
    </row>
    <row r="32" spans="1:22" ht="39" customHeight="1" thickBot="1">
      <c r="A32" s="151" t="s">
        <v>48</v>
      </c>
      <c r="B32" s="152"/>
      <c r="C32" s="152"/>
      <c r="D32" s="152"/>
      <c r="E32" s="152"/>
      <c r="F32" s="152"/>
      <c r="G32" s="152"/>
      <c r="H32" s="152"/>
      <c r="I32" s="152"/>
      <c r="J32" s="152"/>
      <c r="K32" s="152"/>
      <c r="L32" s="152"/>
      <c r="M32" s="152"/>
      <c r="N32" s="152"/>
      <c r="O32" s="152"/>
      <c r="P32" s="153"/>
    </row>
    <row r="33" spans="1:5">
      <c r="C33"/>
    </row>
    <row r="34" spans="1:5">
      <c r="A34" s="3" t="s">
        <v>0</v>
      </c>
      <c r="B34" s="2">
        <f>SUMPRODUCT(B24:B26,G24:G26)-B23</f>
        <v>-1.7388927484665584E-6</v>
      </c>
      <c r="C34" s="2">
        <f>SUMPRODUCT(C24:C26,H24:H26)-C23</f>
        <v>0</v>
      </c>
      <c r="D34" s="2">
        <f>SUMPRODUCT(D24:D26,I24:I26)-D23</f>
        <v>0</v>
      </c>
      <c r="E34" s="2">
        <f>SUMPRODUCT(E24:E26,J24:J26)-E23</f>
        <v>0</v>
      </c>
    </row>
    <row r="35" spans="1:5">
      <c r="C35"/>
    </row>
    <row r="36" spans="1:5">
      <c r="C36"/>
    </row>
    <row r="37" spans="1:5">
      <c r="C37"/>
    </row>
    <row r="38" spans="1:5">
      <c r="C38"/>
    </row>
    <row r="39" spans="1:5">
      <c r="C39"/>
    </row>
    <row r="40" spans="1:5">
      <c r="C40"/>
    </row>
  </sheetData>
  <mergeCells count="9">
    <mergeCell ref="A32:P32"/>
    <mergeCell ref="A2:P2"/>
    <mergeCell ref="T4:T5"/>
    <mergeCell ref="R4:R5"/>
    <mergeCell ref="S4:S5"/>
    <mergeCell ref="B4:E4"/>
    <mergeCell ref="G4:J4"/>
    <mergeCell ref="L4:N4"/>
    <mergeCell ref="P4:P5"/>
  </mergeCells>
  <phoneticPr fontId="65" type="noConversion"/>
  <pageMargins left="0.75" right="0.75" top="1" bottom="1" header="0.5" footer="0.5"/>
  <pageSetup scale="69" orientation="landscape"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42"/>
  <sheetViews>
    <sheetView workbookViewId="0">
      <selection activeCell="A2" sqref="A2:K2"/>
    </sheetView>
  </sheetViews>
  <sheetFormatPr baseColWidth="10" defaultRowHeight="15" x14ac:dyDescent="0"/>
  <cols>
    <col min="1" max="1" width="14" style="1" customWidth="1"/>
    <col min="2" max="11" width="12" style="1" customWidth="1"/>
    <col min="12" max="12" width="10.83203125" style="1"/>
    <col min="13" max="13" width="11.33203125" style="1" bestFit="1" customWidth="1"/>
    <col min="14" max="16384" width="10.83203125" style="1"/>
  </cols>
  <sheetData>
    <row r="1" spans="1:27" ht="16" thickBot="1"/>
    <row r="2" spans="1:27" ht="37" customHeight="1" thickTop="1">
      <c r="A2" s="154" t="s">
        <v>202</v>
      </c>
      <c r="B2" s="154"/>
      <c r="C2" s="154"/>
      <c r="D2" s="154"/>
      <c r="E2" s="154"/>
      <c r="F2" s="154"/>
      <c r="G2" s="154"/>
      <c r="H2" s="154"/>
      <c r="I2" s="154"/>
      <c r="J2" s="154"/>
      <c r="K2" s="154"/>
    </row>
    <row r="3" spans="1:27" ht="2" customHeight="1">
      <c r="A3" s="5"/>
      <c r="B3" s="5"/>
      <c r="C3" s="5"/>
      <c r="D3" s="5"/>
      <c r="E3" s="5"/>
      <c r="F3" s="5"/>
      <c r="G3" s="5"/>
      <c r="H3" s="5"/>
      <c r="I3" s="5"/>
      <c r="J3" s="5"/>
      <c r="K3" s="5"/>
    </row>
    <row r="4" spans="1:27" ht="24" customHeight="1">
      <c r="A4" s="52"/>
      <c r="B4" s="193" t="s">
        <v>31</v>
      </c>
      <c r="C4" s="193"/>
      <c r="D4" s="186" t="s">
        <v>30</v>
      </c>
      <c r="E4" s="186"/>
      <c r="F4" s="186" t="s">
        <v>29</v>
      </c>
      <c r="G4" s="186"/>
      <c r="H4" s="186"/>
      <c r="I4" s="186" t="s">
        <v>28</v>
      </c>
      <c r="J4" s="186"/>
      <c r="K4" s="186"/>
    </row>
    <row r="5" spans="1:27" s="22" customFormat="1" ht="60">
      <c r="A5" s="25"/>
      <c r="B5" s="83" t="s">
        <v>104</v>
      </c>
      <c r="C5" s="23" t="s">
        <v>107</v>
      </c>
      <c r="D5" s="83" t="s">
        <v>104</v>
      </c>
      <c r="E5" s="23" t="s">
        <v>107</v>
      </c>
      <c r="F5" s="23" t="s">
        <v>104</v>
      </c>
      <c r="G5" s="23" t="s">
        <v>106</v>
      </c>
      <c r="H5" s="23" t="s">
        <v>105</v>
      </c>
      <c r="I5" s="23" t="s">
        <v>104</v>
      </c>
      <c r="J5" s="23" t="s">
        <v>103</v>
      </c>
      <c r="K5" s="23" t="s">
        <v>102</v>
      </c>
      <c r="P5" s="68"/>
    </row>
    <row r="6" spans="1:27">
      <c r="A6" s="64" t="s">
        <v>24</v>
      </c>
      <c r="B6" s="82">
        <f>(D6*T.J8!$D$6+T.J7b!F6*T.J8!$E$6+T.J7b!I6*T.J8!$F$6)/T.J8!$C$6</f>
        <v>0.31779936505977574</v>
      </c>
      <c r="C6" s="82">
        <f>(E6*T.J8!$D$6+T.J7b!G6*T.J8!$E$6+T.J7b!J6*T.J8!$F$6)/T.J8!$C$6</f>
        <v>0.30729041286353886</v>
      </c>
      <c r="D6" s="81">
        <f>AVERAGE(marginalrate_SWE06!$H$2:$H$11)</f>
        <v>0.24000000059604645</v>
      </c>
      <c r="E6" s="80">
        <f>AVERAGE(marginalrate_SWE06!$J$2:$J$11)</f>
        <v>0.30000001192092896</v>
      </c>
      <c r="F6" s="81">
        <f>AVERAGE(marginalrate_NOR06!$H$2:$H$11)</f>
        <v>0.3560000002384186</v>
      </c>
      <c r="G6" s="80">
        <f>AVERAGE(marginalrate_NOR06!$I$2:$I$11)</f>
        <v>0.28100000023841859</v>
      </c>
      <c r="H6" s="80">
        <f>AVERAGE(marginalrate_NOR06!$J$2:$J$11)</f>
        <v>0.28100000023841859</v>
      </c>
      <c r="I6" s="79">
        <f>AVERAGE(taxrate_DKK06!$I$2:$I$11)</f>
        <v>0.42209999859333036</v>
      </c>
      <c r="J6" s="80">
        <f t="shared" ref="J6:J21" si="0">I6-0.08</f>
        <v>0.34209999859333035</v>
      </c>
      <c r="K6" s="79">
        <f>AVERAGE(taxrate_DKK06!$J$2:$J$11)</f>
        <v>0.28009999990463258</v>
      </c>
      <c r="M6" s="3">
        <v>0.1</v>
      </c>
      <c r="N6" s="62"/>
    </row>
    <row r="7" spans="1:27">
      <c r="A7" s="64" t="s">
        <v>23</v>
      </c>
      <c r="B7" s="73">
        <f>(D7*T.J8!$D$6+T.J7b!F7*T.J8!$E$6+T.J7b!I7*T.J8!$F$6)/T.J8!$C$6</f>
        <v>0.2911241481245489</v>
      </c>
      <c r="C7" s="73">
        <f>(E7*T.J8!$D$6+T.J7b!G7*T.J8!$E$6+T.J7b!J7*T.J8!$F$6)/T.J8!$C$6</f>
        <v>0.29547031723502787</v>
      </c>
      <c r="D7" s="77">
        <f>AVERAGE(marginalrate_SWE06!$H$12:$H$21)</f>
        <v>0.23300000131130219</v>
      </c>
      <c r="E7" s="10">
        <f>AVERAGE(marginalrate_SWE06!$J$12:$J$21)</f>
        <v>0.30000001192092896</v>
      </c>
      <c r="F7" s="77">
        <f>AVERAGE(marginalrate_NOR06!$H$12:$H$21)</f>
        <v>0.30600000619888307</v>
      </c>
      <c r="G7" s="10">
        <f>AVERAGE(marginalrate_NOR06!$I$12:$I$21)</f>
        <v>0.2800000011920929</v>
      </c>
      <c r="H7" s="10">
        <f>AVERAGE(marginalrate_NOR06!$J$12:$J$21)</f>
        <v>0.2800000011920929</v>
      </c>
      <c r="I7" s="78">
        <f>AVERAGE(taxrate_DKK06!$I$12:$I$21)</f>
        <v>0.38050000220537183</v>
      </c>
      <c r="J7" s="10">
        <f t="shared" si="0"/>
        <v>0.30050000220537182</v>
      </c>
      <c r="K7" s="78">
        <f>AVERAGE(taxrate_DKK06!$J$12:$J$21)</f>
        <v>0.27919999957084657</v>
      </c>
      <c r="M7" s="3">
        <v>0.1</v>
      </c>
      <c r="N7" s="62"/>
      <c r="T7" s="62"/>
    </row>
    <row r="8" spans="1:27">
      <c r="A8" s="64" t="s">
        <v>22</v>
      </c>
      <c r="B8" s="73">
        <f>(D8*T.J8!$D$6+T.J7b!F8*T.J8!$E$6+T.J7b!I8*T.J8!$F$6)/T.J8!$C$6</f>
        <v>0.33739308769048204</v>
      </c>
      <c r="C8" s="73">
        <f>(E8*T.J8!$D$6+T.J7b!G8*T.J8!$E$6+T.J7b!J8*T.J8!$F$6)/T.J8!$C$6</f>
        <v>0.30832095702986101</v>
      </c>
      <c r="D8" s="77">
        <f>AVERAGE(marginalrate_SWE06!$H$22:$H$31)</f>
        <v>0.31200000345706941</v>
      </c>
      <c r="E8" s="10">
        <f>AVERAGE(marginalrate_SWE06!$J$22:$J$31)</f>
        <v>0.30000001192092896</v>
      </c>
      <c r="F8" s="77">
        <f>AVERAGE(marginalrate_NOR06!$H$22:$H$31)</f>
        <v>0.28500000238418577</v>
      </c>
      <c r="G8" s="10">
        <f>AVERAGE(marginalrate_NOR06!$I$22:$I$31)</f>
        <v>0.28100000023841859</v>
      </c>
      <c r="H8" s="10">
        <f>AVERAGE(marginalrate_NOR06!$J$22:$J$31)</f>
        <v>0.28100000023841859</v>
      </c>
      <c r="I8" s="78">
        <f>AVERAGE(taxrate_DKK06!$I$22:$I$31)</f>
        <v>0.42580000162124632</v>
      </c>
      <c r="J8" s="10">
        <f t="shared" si="0"/>
        <v>0.3458000016212463</v>
      </c>
      <c r="K8" s="78">
        <f>AVERAGE(taxrate_DKK06!$J$22:$J$31)</f>
        <v>0.2800000011920929</v>
      </c>
      <c r="M8" s="3">
        <v>0.1</v>
      </c>
      <c r="N8" s="62"/>
    </row>
    <row r="9" spans="1:27">
      <c r="A9" s="64" t="s">
        <v>21</v>
      </c>
      <c r="B9" s="73">
        <f>(D9*T.J8!$D$6+T.J7b!F9*T.J8!$E$6+T.J7b!I9*T.J8!$F$6)/T.J8!$C$6</f>
        <v>0.37271202828099015</v>
      </c>
      <c r="C9" s="73">
        <f>(E9*T.J8!$D$6+T.J7b!G9*T.J8!$E$6+T.J7b!J9*T.J8!$F$6)/T.J8!$C$6</f>
        <v>0.31280667157073888</v>
      </c>
      <c r="D9" s="77">
        <f>AVERAGE(marginalrate_SWE06!$H$32:$H$41)</f>
        <v>0.3459999978542328</v>
      </c>
      <c r="E9" s="10">
        <f>AVERAGE(marginalrate_SWE06!$J$32:$J$41)</f>
        <v>0.30000001192092896</v>
      </c>
      <c r="F9" s="77">
        <f>AVERAGE(marginalrate_NOR06!$H$32:$H$41)</f>
        <v>0.35400000512599944</v>
      </c>
      <c r="G9" s="10">
        <f>AVERAGE(marginalrate_NOR06!$I$32:$I$41)</f>
        <v>0.28899999856948855</v>
      </c>
      <c r="H9" s="10">
        <f>AVERAGE(marginalrate_NOR06!$J$32:$J$41)</f>
        <v>0.28899999856948855</v>
      </c>
      <c r="I9" s="78">
        <f>AVERAGE(taxrate_DKK06!$I$32:$I$41)</f>
        <v>0.43519999086856842</v>
      </c>
      <c r="J9" s="10">
        <f t="shared" si="0"/>
        <v>0.3551999908685684</v>
      </c>
      <c r="K9" s="78">
        <f>AVERAGE(taxrate_DKK06!$J$32:$J$41)</f>
        <v>0.2800000011920929</v>
      </c>
      <c r="M9" s="3">
        <v>0.1</v>
      </c>
      <c r="N9" s="62"/>
      <c r="Q9" s="65"/>
    </row>
    <row r="10" spans="1:27">
      <c r="A10" s="64" t="s">
        <v>20</v>
      </c>
      <c r="B10" s="73">
        <f>(D10*T.J8!$D$6+T.J7b!F10*T.J8!$E$6+T.J7b!I10*T.J8!$F$6)/T.J8!$C$6</f>
        <v>0.38075222969599037</v>
      </c>
      <c r="C10" s="73">
        <f>(E10*T.J8!$D$6+T.J7b!G10*T.J8!$E$6+T.J7b!J10*T.J8!$F$6)/T.J8!$C$6</f>
        <v>0.32568588121234138</v>
      </c>
      <c r="D10" s="77">
        <f>AVERAGE(marginalrate_SWE06!$H$42:$H$51)</f>
        <v>0.34899999499320983</v>
      </c>
      <c r="E10" s="10">
        <f>AVERAGE(marginalrate_SWE06!$J$42:$J$51)</f>
        <v>0.30000001192092896</v>
      </c>
      <c r="F10" s="77">
        <f>AVERAGE(marginalrate_NOR06!$H$42:$H$51)</f>
        <v>0.37000000476837158</v>
      </c>
      <c r="G10" s="10">
        <f>AVERAGE(marginalrate_NOR06!$I$42:$I$51)</f>
        <v>0.33200001120567324</v>
      </c>
      <c r="H10" s="10">
        <f>AVERAGE(marginalrate_NOR06!$J$42:$J$51)</f>
        <v>0.32900001108646393</v>
      </c>
      <c r="I10" s="78">
        <f>AVERAGE(taxrate_DKK06!$I$42:$I$51)</f>
        <v>0.44539999961853027</v>
      </c>
      <c r="J10" s="10">
        <f t="shared" si="0"/>
        <v>0.36539999961853026</v>
      </c>
      <c r="K10" s="78">
        <f>AVERAGE(taxrate_DKK06!$J$42:$J$51)</f>
        <v>0.2800000011920929</v>
      </c>
      <c r="M10" s="3">
        <v>0.1</v>
      </c>
      <c r="N10" s="62"/>
      <c r="Q10" s="65"/>
      <c r="AA10" s="1">
        <f>0.28+0.8*0.9/4.5</f>
        <v>0.44000000000000006</v>
      </c>
    </row>
    <row r="11" spans="1:27">
      <c r="A11" s="64" t="s">
        <v>19</v>
      </c>
      <c r="B11" s="73">
        <f>(D11*T.J8!$D$6+T.J7b!F11*T.J8!$E$6+T.J7b!I11*T.J8!$F$6)/T.J8!$C$6</f>
        <v>0.39020838148415576</v>
      </c>
      <c r="C11" s="73">
        <f>(E11*T.J8!$D$6+T.J7b!G11*T.J8!$E$6+T.J7b!J11*T.J8!$F$6)/T.J8!$C$6</f>
        <v>0.32862762046470678</v>
      </c>
      <c r="D11" s="77">
        <f>AVERAGE(marginalrate_SWE06!$H$52:$H$61)</f>
        <v>0.35900001227855682</v>
      </c>
      <c r="E11" s="10">
        <f>AVERAGE(marginalrate_SWE06!$J$52:$J$61)</f>
        <v>0.30000001192092896</v>
      </c>
      <c r="F11" s="77">
        <f>AVERAGE(marginalrate_NOR06!$H$52:$H$61)</f>
        <v>0.37599999904632569</v>
      </c>
      <c r="G11" s="10">
        <f>AVERAGE(marginalrate_NOR06!$I$52:$I$61)</f>
        <v>0.33100000917911532</v>
      </c>
      <c r="H11" s="10">
        <f>AVERAGE(marginalrate_NOR06!$J$52:$J$61)</f>
        <v>0.3300000071525574</v>
      </c>
      <c r="I11" s="78">
        <f>AVERAGE(taxrate_DKK06!$I$52:$I$61)</f>
        <v>0.45679999887943268</v>
      </c>
      <c r="J11" s="10">
        <f t="shared" si="0"/>
        <v>0.37679999887943266</v>
      </c>
      <c r="K11" s="78">
        <f>AVERAGE(taxrate_DKK06!$J$52:$J$61)</f>
        <v>0.2800000011920929</v>
      </c>
      <c r="M11" s="3">
        <v>0.1</v>
      </c>
      <c r="N11" s="62"/>
      <c r="Q11" s="65"/>
    </row>
    <row r="12" spans="1:27">
      <c r="A12" s="64" t="s">
        <v>18</v>
      </c>
      <c r="B12" s="73">
        <f>(D12*T.J8!$D$6+T.J7b!F12*T.J8!$E$6+T.J7b!I12*T.J8!$F$6)/T.J8!$C$6</f>
        <v>0.39886339592921949</v>
      </c>
      <c r="C12" s="73">
        <f>(E12*T.J8!$D$6+T.J7b!G12*T.J8!$E$6+T.J7b!J12*T.J8!$F$6)/T.J8!$C$6</f>
        <v>0.33802624035211992</v>
      </c>
      <c r="D12" s="77">
        <f>AVERAGE(marginalrate_SWE06!$H$62:$H$71)</f>
        <v>0.36900000572204589</v>
      </c>
      <c r="E12" s="10">
        <f>AVERAGE(marginalrate_SWE06!$J$62:$J$71)</f>
        <v>0.30100001096725465</v>
      </c>
      <c r="F12" s="77">
        <f>AVERAGE(marginalrate_NOR06!$H$62:$H$71)</f>
        <v>0.37999999523162842</v>
      </c>
      <c r="G12" s="10">
        <f>AVERAGE(marginalrate_NOR06!$I$62:$I$71)</f>
        <v>0.35700000524520875</v>
      </c>
      <c r="H12" s="10">
        <f>AVERAGE(marginalrate_NOR06!$J$62:$J$71)</f>
        <v>0.35700000524520875</v>
      </c>
      <c r="I12" s="78">
        <f>AVERAGE(taxrate_DKK06!$I$62:$I$71)</f>
        <v>0.46699999570846557</v>
      </c>
      <c r="J12" s="10">
        <f t="shared" si="0"/>
        <v>0.38699999570846555</v>
      </c>
      <c r="K12" s="78">
        <f>AVERAGE(taxrate_DKK06!$J$62:$J$71)</f>
        <v>0.2800000011920929</v>
      </c>
      <c r="M12" s="3">
        <v>0.1</v>
      </c>
      <c r="N12" s="62"/>
    </row>
    <row r="13" spans="1:27">
      <c r="A13" s="64" t="s">
        <v>17</v>
      </c>
      <c r="B13" s="73">
        <f>(D13*T.J8!$D$6+T.J7b!F13*T.J8!$E$6+T.J7b!I13*T.J8!$F$6)/T.J8!$C$6</f>
        <v>0.40809011699885084</v>
      </c>
      <c r="C13" s="73">
        <f>(E13*T.J8!$D$6+T.J7b!G13*T.J8!$E$6+T.J7b!J13*T.J8!$F$6)/T.J8!$C$6</f>
        <v>0.36363456585339449</v>
      </c>
      <c r="D13" s="77">
        <f>AVERAGE(marginalrate_SWE06!$H$72:$H$81)</f>
        <v>0.37899999618530272</v>
      </c>
      <c r="E13" s="10">
        <f>AVERAGE(marginalrate_SWE06!$J$72:$J$81)</f>
        <v>0.33500000238418581</v>
      </c>
      <c r="F13" s="77">
        <f>AVERAGE(marginalrate_NOR06!$H$72:$H$81)</f>
        <v>0.38799998760223386</v>
      </c>
      <c r="G13" s="10">
        <f>AVERAGE(marginalrate_NOR06!$I$72:$I$81)</f>
        <v>0.38499999642372129</v>
      </c>
      <c r="H13" s="10">
        <f>AVERAGE(marginalrate_NOR06!$J$72:$J$81)</f>
        <v>0.38499999642372129</v>
      </c>
      <c r="I13" s="78">
        <f>AVERAGE(taxrate_DKK06!$I$72:$I$81)</f>
        <v>0.47589999735355376</v>
      </c>
      <c r="J13" s="10">
        <f t="shared" si="0"/>
        <v>0.39589999735355375</v>
      </c>
      <c r="K13" s="78">
        <f>AVERAGE(taxrate_DKK06!$J$72:$J$81)</f>
        <v>0.28089999258518217</v>
      </c>
      <c r="M13" s="3">
        <v>0.1</v>
      </c>
      <c r="N13" s="62"/>
    </row>
    <row r="14" spans="1:27">
      <c r="A14" s="64" t="s">
        <v>16</v>
      </c>
      <c r="B14" s="73">
        <f>(D14*T.J8!$D$6+T.J7b!F14*T.J8!$E$6+T.J7b!I14*T.J8!$F$6)/T.J8!$C$6</f>
        <v>0.41934700729351398</v>
      </c>
      <c r="C14" s="73">
        <f>(E14*T.J8!$D$6+T.J7b!G14*T.J8!$E$6+T.J7b!J14*T.J8!$F$6)/T.J8!$C$6</f>
        <v>0.40608392423979567</v>
      </c>
      <c r="D14" s="77">
        <f>AVERAGE(marginalrate_SWE06!$H$82:$H$91)</f>
        <v>0.39599999487400056</v>
      </c>
      <c r="E14" s="10">
        <f>AVERAGE(marginalrate_SWE06!$J$82:$J$91)</f>
        <v>0.40299999713897705</v>
      </c>
      <c r="F14" s="77">
        <f>AVERAGE(marginalrate_NOR06!$H$82:$H$91)</f>
        <v>0.39399999380111694</v>
      </c>
      <c r="G14" s="10">
        <f>AVERAGE(marginalrate_NOR06!$I$82:$I$91)</f>
        <v>0.4179999977350235</v>
      </c>
      <c r="H14" s="10">
        <f>AVERAGE(marginalrate_NOR06!$J$82:$J$91)</f>
        <v>0.4179999977350235</v>
      </c>
      <c r="I14" s="78">
        <f>AVERAGE(taxrate_DKK06!$I$82:$I$91)</f>
        <v>0.48149999976158142</v>
      </c>
      <c r="J14" s="10">
        <f t="shared" si="0"/>
        <v>0.40149999976158141</v>
      </c>
      <c r="K14" s="78">
        <f>AVERAGE(taxrate_DKK06!$J$82:$J$91)</f>
        <v>0.28410000205039976</v>
      </c>
      <c r="M14" s="3">
        <v>0.1</v>
      </c>
      <c r="N14" s="62"/>
    </row>
    <row r="15" spans="1:27">
      <c r="A15" s="64" t="s">
        <v>15</v>
      </c>
      <c r="B15" s="73">
        <f>(D15*T.J8!$D$6+T.J7b!F15*T.J8!$E$6+T.J7b!I15*T.J8!$F$6)/T.J8!$C$6</f>
        <v>0.43860742422727744</v>
      </c>
      <c r="C15" s="73">
        <f>(E15*T.J8!$D$6+T.J7b!G15*T.J8!$E$6+T.J7b!J15*T.J8!$F$6)/T.J8!$C$6</f>
        <v>0.45104072364533704</v>
      </c>
      <c r="D15" s="77">
        <f>AVERAGE(marginalrate_SWE06!$H$92:$H$96)</f>
        <v>0.42799999713897707</v>
      </c>
      <c r="E15" s="71">
        <f>AVERAGE(marginalrate_SWE06!$J$92:$J$96)</f>
        <v>0.48000000119209291</v>
      </c>
      <c r="F15" s="77">
        <f>AVERAGE(marginalrate_NOR06!$H$92:$H$96)</f>
        <v>0.4040000021457672</v>
      </c>
      <c r="G15" s="10">
        <f>AVERAGE(marginalrate_NOR06!$I$92:$I$96)</f>
        <v>0.44399999380111693</v>
      </c>
      <c r="H15" s="10">
        <f>AVERAGE(marginalrate_NOR06!$J$92:$J$96)</f>
        <v>0.44399999380111693</v>
      </c>
      <c r="I15" s="78">
        <f>AVERAGE(taxrate_DKK06!$I$92:$I$96)</f>
        <v>0.48619999885559084</v>
      </c>
      <c r="J15" s="10">
        <f t="shared" si="0"/>
        <v>0.40619999885559083</v>
      </c>
      <c r="K15" s="78">
        <f>AVERAGE(taxrate_DKK06!$J$92:$J$96)</f>
        <v>0.29059999585151675</v>
      </c>
      <c r="M15" s="3">
        <v>0.05</v>
      </c>
      <c r="N15" s="62"/>
    </row>
    <row r="16" spans="1:27">
      <c r="A16" s="64" t="s">
        <v>14</v>
      </c>
      <c r="B16" s="73">
        <f>(D16*T.J8!$D$6+T.J7b!F16*T.J8!$E$6+T.J7b!I16*T.J8!$F$6)/T.J8!$C$6</f>
        <v>0.46849074628918375</v>
      </c>
      <c r="C16" s="73">
        <f>(E16*T.J8!$D$6+T.J7b!G16*T.J8!$E$6+T.J7b!J16*T.J8!$F$6)/T.J8!$C$6</f>
        <v>0.48116805454041156</v>
      </c>
      <c r="D16" s="77">
        <f>AVERAGE(marginalrate_SWE06!$H$97:$H$100)</f>
        <v>0.46499999612569809</v>
      </c>
      <c r="E16" s="71">
        <f>AVERAGE(marginalrate_SWE06!$J$97:$J$100)</f>
        <v>0.51749998331069946</v>
      </c>
      <c r="F16" s="77">
        <f>AVERAGE(marginalrate_NOR06!$H$97:$H$100)</f>
        <v>0.41999999433755875</v>
      </c>
      <c r="G16" s="10">
        <f>AVERAGE(marginalrate_NOR06!$I$97:$I$100)</f>
        <v>0.46000000089406967</v>
      </c>
      <c r="H16" s="10">
        <f>AVERAGE(marginalrate_NOR06!$J$97:$J$100)</f>
        <v>0.45750000327825546</v>
      </c>
      <c r="I16" s="78">
        <f>AVERAGE(taxrate_DKK06!$I$97:$I$100)</f>
        <v>0.51524999737739563</v>
      </c>
      <c r="J16" s="10">
        <f t="shared" si="0"/>
        <v>0.43524999737739561</v>
      </c>
      <c r="K16" s="78">
        <f>AVERAGE(taxrate_DKK06!$J$97:$J$100)</f>
        <v>0.30999999493360519</v>
      </c>
      <c r="M16" s="3">
        <v>0.04</v>
      </c>
      <c r="N16" s="62"/>
    </row>
    <row r="17" spans="1:14">
      <c r="A17" s="64" t="s">
        <v>13</v>
      </c>
      <c r="B17" s="73">
        <f>(D17*T.J8!$D$6+T.J7b!F17*T.J8!$E$6+T.J7b!I17*T.J8!$F$6)/T.J8!$C$6</f>
        <v>0.49016399341665462</v>
      </c>
      <c r="C17" s="73">
        <f>(E17*T.J8!$D$6+T.J7b!G17*T.J8!$E$6+T.J7b!J17*T.J8!$F$6)/T.J8!$C$6</f>
        <v>0.50454940548378402</v>
      </c>
      <c r="D17" s="77">
        <f>AVERAGE(marginalrate_SWE06!$H$101:$H$105)</f>
        <v>0.47999998927116394</v>
      </c>
      <c r="E17" s="71">
        <f>AVERAGE(marginalrate_SWE06!$J$101:$J$105)</f>
        <v>0.53600000143051152</v>
      </c>
      <c r="F17" s="77">
        <f>AVERAGE(marginalrate_NOR06!$H$101:$H$105)</f>
        <v>0.43000000715255737</v>
      </c>
      <c r="G17" s="10">
        <f>AVERAGE(marginalrate_NOR06!$I$101:$I$105)</f>
        <v>0.4699999988079071</v>
      </c>
      <c r="H17" s="10">
        <f>AVERAGE(marginalrate_NOR06!$J$101:$J$105)</f>
        <v>0.4699999988079071</v>
      </c>
      <c r="I17" s="78">
        <f>AVERAGE(taxrate_DKK06!$I$101:$I$105)</f>
        <v>0.55839999914169314</v>
      </c>
      <c r="J17" s="10">
        <f t="shared" si="0"/>
        <v>0.47839999914169312</v>
      </c>
      <c r="K17" s="78">
        <f>AVERAGE(taxrate_DKK06!$J$101:$J$105)</f>
        <v>0.35939999222755431</v>
      </c>
      <c r="M17" s="3">
        <v>5.0000000000000001E-3</v>
      </c>
      <c r="N17" s="62"/>
    </row>
    <row r="18" spans="1:14">
      <c r="A18" s="64" t="s">
        <v>12</v>
      </c>
      <c r="B18" s="73">
        <f>(D18*T.J8!$D$6+T.J7b!F18*T.J8!$E$6+T.J7b!I18*T.J8!$F$6)/T.J8!$C$6</f>
        <v>0.49295326682599999</v>
      </c>
      <c r="C18" s="73">
        <f>(E18*T.J8!$D$6+T.J7b!G18*T.J8!$E$6+T.J7b!J18*T.J8!$F$6)/T.J8!$C$6</f>
        <v>0.50732861132958496</v>
      </c>
      <c r="D18" s="77">
        <f>AVERAGE(marginalrate_SWE06!$H$106:$H$109)</f>
        <v>0.48750000447034836</v>
      </c>
      <c r="E18" s="71">
        <f>AVERAGE(marginalrate_SWE06!$J$106:$J$109)</f>
        <v>0.53750000894069672</v>
      </c>
      <c r="F18" s="77">
        <f>AVERAGE(marginalrate_NOR06!$H$106:$H$109)</f>
        <v>0.41749998927116394</v>
      </c>
      <c r="G18" s="10">
        <f>AVERAGE(marginalrate_NOR06!$I$106:$I$109)</f>
        <v>0.4699999988079071</v>
      </c>
      <c r="H18" s="10">
        <f>AVERAGE(marginalrate_NOR06!$J$106:$J$109)</f>
        <v>0.4675000011920929</v>
      </c>
      <c r="I18" s="78">
        <f>AVERAGE(taxrate_DKK06!$I$106:$I$109)</f>
        <v>0.56575000286102295</v>
      </c>
      <c r="J18" s="10">
        <f t="shared" si="0"/>
        <v>0.48575000286102293</v>
      </c>
      <c r="K18" s="78">
        <f>AVERAGE(taxrate_DKK06!$J$106:$J$109)</f>
        <v>0.38700000196695328</v>
      </c>
      <c r="M18" s="3">
        <v>4.0000000000000001E-3</v>
      </c>
      <c r="N18" s="62"/>
    </row>
    <row r="19" spans="1:14">
      <c r="A19" s="64" t="s">
        <v>11</v>
      </c>
      <c r="B19" s="73">
        <f>(D19*T.J8!$D$6+T.J7b!F19*T.J8!$E$6+T.J7b!I19*T.J8!$F$6)/T.J8!$C$6</f>
        <v>0.49380239455923652</v>
      </c>
      <c r="C19" s="73">
        <f>(E19*T.J8!$D$6+T.J7b!G19*T.J8!$E$6+T.J7b!J19*T.J8!$F$6)/T.J8!$C$6</f>
        <v>0.51332365598083218</v>
      </c>
      <c r="D19" s="77">
        <f>AVERAGE(marginalrate_SWE06!$H$110:$H$114)</f>
        <v>0.49200000166893004</v>
      </c>
      <c r="E19" s="71">
        <f>AVERAGE(marginalrate_SWE06!$J$110:$J$114)</f>
        <v>0.54800001382827757</v>
      </c>
      <c r="F19" s="73">
        <f>AVERAGE(marginalrate_NOR06!H$110:H$114)</f>
        <v>0.40999999642372131</v>
      </c>
      <c r="G19" s="73">
        <f>AVERAGE(marginalrate_NOR06!I$110:I$114)</f>
        <v>0.47199999690055849</v>
      </c>
      <c r="H19" s="73">
        <f>AVERAGE(marginalrate_NOR06!J$110:J$114)</f>
        <v>0.45399999618530273</v>
      </c>
      <c r="I19" s="78">
        <f>AVERAGE(taxrate_DKK06!$I$110:$I$114)</f>
        <v>0.56720000505447388</v>
      </c>
      <c r="J19" s="10">
        <f t="shared" si="0"/>
        <v>0.48720000505447386</v>
      </c>
      <c r="K19" s="78">
        <f>AVERAGE(taxrate_DKK06!$J$110:$J$114)</f>
        <v>0.40540000200271609</v>
      </c>
      <c r="M19" s="3">
        <v>5.0000000000000001E-4</v>
      </c>
      <c r="N19" s="62"/>
    </row>
    <row r="20" spans="1:14">
      <c r="A20" s="1" t="s">
        <v>10</v>
      </c>
      <c r="B20" s="73">
        <f>(D20*T.J8!$D$6+T.J7b!F20*T.J8!$E$6+T.J7b!I20*T.J8!$F$6)/T.J8!$C$6</f>
        <v>0.49013441564771526</v>
      </c>
      <c r="C20" s="73">
        <f>(E20*T.J8!$D$6+T.J7b!G20*T.J8!$E$6+T.J7b!J20*T.J8!$F$6)/T.J8!$C$6</f>
        <v>0.5141646382217856</v>
      </c>
      <c r="D20" s="77">
        <f>AVERAGE(marginalrate_SWE06!$H$115:$H$118)</f>
        <v>0.49250000715255737</v>
      </c>
      <c r="E20" s="71">
        <f>AVERAGE(marginalrate_SWE06!$J$115:$J$118)</f>
        <v>0.55750000476837158</v>
      </c>
      <c r="F20" s="73">
        <f>AVERAGE(marginalrate_NOR06!H$115:H$118)</f>
        <v>0.4074999988079071</v>
      </c>
      <c r="G20" s="73">
        <f>AVERAGE(marginalrate_NOR06!I$115:I$118)</f>
        <v>0.4699999988079071</v>
      </c>
      <c r="H20" s="73">
        <f>AVERAGE(marginalrate_NOR06!J$115:J$118)</f>
        <v>0.43999999761581421</v>
      </c>
      <c r="I20" s="78">
        <f>AVERAGE(taxrate_DKK06!$I$115:$I$118)</f>
        <v>0.55525000393390656</v>
      </c>
      <c r="J20" s="10">
        <f t="shared" si="0"/>
        <v>0.47525000393390654</v>
      </c>
      <c r="K20" s="78">
        <f>AVERAGE(taxrate_DKK06!$J$115:$J$118)</f>
        <v>0.41325000673532486</v>
      </c>
      <c r="M20" s="3">
        <v>4.0000000000000002E-4</v>
      </c>
      <c r="N20" s="62"/>
    </row>
    <row r="21" spans="1:14">
      <c r="A21" s="1" t="s">
        <v>9</v>
      </c>
      <c r="B21" s="73">
        <f>(D21*T.J8!$D$6+T.J7b!F21*T.J8!$E$6+T.J7b!I21*T.J8!$F$6)/T.J8!$C$6</f>
        <v>0.48791463788440215</v>
      </c>
      <c r="C21" s="73">
        <f>(E21*T.J8!$D$6+T.J7b!G21*T.J8!$E$6+T.J7b!J21*T.J8!$F$6)/T.J8!$C$6</f>
        <v>0.52079347959120903</v>
      </c>
      <c r="D21" s="77">
        <f>SUMPRODUCT(marginalrate_SWE06!$H$119:$H$128,marginalrate_SWE06!$B$119:$B$128)/SUM(marginalrate_SWE06!$B$119:$B$128)</f>
        <v>0.48403361082828344</v>
      </c>
      <c r="E21" s="77">
        <f>SUMPRODUCT(marginalrate_SWE06!$J$119:$J$128,marginalrate_SWE06!$B$119:$B$128)/SUM(marginalrate_SWE06!$B$119:$B$128)</f>
        <v>0.56499999761581421</v>
      </c>
      <c r="F21" s="76">
        <f>SUMPRODUCT(marginalrate_NOR06!H$119:H$128,marginalrate_NOR06!$B$119:$B$128)/SUM(marginalrate_NOR06!$B$119:$B$128)</f>
        <v>0.40999999941503246</v>
      </c>
      <c r="G21" s="76">
        <f>SUMPRODUCT(marginalrate_NOR06!I$119:I$128,marginalrate_NOR06!$B$119:$B$128)/SUM(marginalrate_NOR06!$B$119:$B$128)</f>
        <v>0.47702601441220283</v>
      </c>
      <c r="H21" s="76">
        <f>SUMPRODUCT(marginalrate_NOR06!J$119:J$128,marginalrate_NOR06!$B$119:$B$128)/SUM(marginalrate_NOR06!$B$119:$B$128)</f>
        <v>0.41096654124419485</v>
      </c>
      <c r="I21" s="76">
        <f>SUMPRODUCT(taxrate_DKK06!$I$119:$I$128,taxrate_DKK06!$B$119:$B$128)/SUM(taxrate_DKK06!$B$119:$B$128)</f>
        <v>0.56001953445739006</v>
      </c>
      <c r="J21" s="10">
        <f t="shared" si="0"/>
        <v>0.48001953445739004</v>
      </c>
      <c r="K21" s="76">
        <f>SUMPRODUCT(taxrate_DKK06!$J$119:$J$128,taxrate_DKK06!$B$119:$B$128)/SUM(taxrate_DKK06!$B$119:$B$128)</f>
        <v>0.4195635158580755</v>
      </c>
      <c r="M21" s="3">
        <v>1E-4</v>
      </c>
    </row>
    <row r="22" spans="1:14">
      <c r="A22" s="72"/>
      <c r="B22" s="73"/>
      <c r="C22" s="73"/>
      <c r="D22" s="77"/>
      <c r="E22" s="77"/>
      <c r="F22" s="76"/>
      <c r="G22" s="76"/>
      <c r="H22" s="76"/>
      <c r="I22" s="76"/>
      <c r="J22" s="10"/>
      <c r="K22" s="76"/>
      <c r="M22" s="75">
        <f>SUM(M6:M21)</f>
        <v>0.99999999999999989</v>
      </c>
    </row>
    <row r="23" spans="1:14">
      <c r="A23" s="72" t="s">
        <v>8</v>
      </c>
      <c r="B23" s="73">
        <f t="shared" ref="B23:K23" si="1">SUMPRODUCT(B6:B21,$M6:$M21)/SUM($M6:$M21)</f>
        <v>0.37721335658039845</v>
      </c>
      <c r="C23" s="73">
        <f t="shared" si="1"/>
        <v>0.34545988595001137</v>
      </c>
      <c r="D23" s="73">
        <f t="shared" si="1"/>
        <v>0.34314140375816904</v>
      </c>
      <c r="E23" s="73">
        <f t="shared" si="1"/>
        <v>0.33398350764513024</v>
      </c>
      <c r="F23" s="73">
        <f t="shared" si="1"/>
        <v>0.36212899931103104</v>
      </c>
      <c r="G23" s="73">
        <f t="shared" si="1"/>
        <v>0.34070170431722063</v>
      </c>
      <c r="H23" s="73">
        <f t="shared" si="1"/>
        <v>0.34016409825939681</v>
      </c>
      <c r="I23" s="73">
        <f t="shared" si="1"/>
        <v>0.44955670026358269</v>
      </c>
      <c r="J23" s="73">
        <f t="shared" si="1"/>
        <v>0.36955670026358256</v>
      </c>
      <c r="K23" s="73">
        <f t="shared" si="1"/>
        <v>0.28311495592135955</v>
      </c>
      <c r="M23" s="74"/>
    </row>
    <row r="24" spans="1:14">
      <c r="A24" s="16" t="s">
        <v>7</v>
      </c>
      <c r="B24" s="73">
        <f t="shared" ref="B24:K24" si="2">SUMPRODUCT(B6:B10,$M6:$M10)/SUM($M6:$M10)</f>
        <v>0.33995617177035742</v>
      </c>
      <c r="C24" s="73">
        <f t="shared" si="2"/>
        <v>0.30991484798230162</v>
      </c>
      <c r="D24" s="73">
        <f t="shared" si="2"/>
        <v>0.29599999964237217</v>
      </c>
      <c r="E24" s="73">
        <f t="shared" si="2"/>
        <v>0.30000001192092896</v>
      </c>
      <c r="F24" s="73">
        <f t="shared" si="2"/>
        <v>0.33420000374317166</v>
      </c>
      <c r="G24" s="73">
        <f t="shared" si="2"/>
        <v>0.29260000228881838</v>
      </c>
      <c r="H24" s="73">
        <f t="shared" si="2"/>
        <v>0.29200000226497652</v>
      </c>
      <c r="I24" s="73">
        <f t="shared" si="2"/>
        <v>0.42179999858140949</v>
      </c>
      <c r="J24" s="73">
        <f t="shared" si="2"/>
        <v>0.34179999858140947</v>
      </c>
      <c r="K24" s="73">
        <f t="shared" si="2"/>
        <v>0.2798600006103516</v>
      </c>
    </row>
    <row r="25" spans="1:14">
      <c r="A25" s="16" t="s">
        <v>6</v>
      </c>
      <c r="B25" s="73">
        <f t="shared" ref="B25:K25" si="3">SUMPRODUCT(B11:B14,$M11:$M14)/SUM($M11:$M14)</f>
        <v>0.40412722542643509</v>
      </c>
      <c r="C25" s="73">
        <f t="shared" si="3"/>
        <v>0.35909308772750426</v>
      </c>
      <c r="D25" s="73">
        <f t="shared" si="3"/>
        <v>0.37575000226497651</v>
      </c>
      <c r="E25" s="73">
        <f t="shared" si="3"/>
        <v>0.33475000560283658</v>
      </c>
      <c r="F25" s="73">
        <f t="shared" si="3"/>
        <v>0.38449999392032624</v>
      </c>
      <c r="G25" s="73">
        <f t="shared" si="3"/>
        <v>0.3727500021457672</v>
      </c>
      <c r="H25" s="73">
        <f t="shared" si="3"/>
        <v>0.37250000163912778</v>
      </c>
      <c r="I25" s="73">
        <f t="shared" si="3"/>
        <v>0.47029999792575838</v>
      </c>
      <c r="J25" s="73">
        <f t="shared" si="3"/>
        <v>0.39029999792575831</v>
      </c>
      <c r="K25" s="73">
        <f t="shared" si="3"/>
        <v>0.28124999925494193</v>
      </c>
    </row>
    <row r="26" spans="1:14">
      <c r="A26" s="16" t="s">
        <v>5</v>
      </c>
      <c r="B26" s="73">
        <f t="shared" ref="B26:K26" si="4">SUMPRODUCT(B15:B21,$M15:$M21)/SUM($M15:$M21)</f>
        <v>0.4558438052464564</v>
      </c>
      <c r="C26" s="73">
        <f t="shared" si="4"/>
        <v>0.46865226867858834</v>
      </c>
      <c r="D26" s="73">
        <f t="shared" si="4"/>
        <v>0.448414030309923</v>
      </c>
      <c r="E26" s="73">
        <f t="shared" si="4"/>
        <v>0.50083499443531043</v>
      </c>
      <c r="F26" s="73">
        <f t="shared" si="4"/>
        <v>0.41228999871314675</v>
      </c>
      <c r="G26" s="73">
        <f t="shared" si="4"/>
        <v>0.45301702314504461</v>
      </c>
      <c r="H26" s="73">
        <f t="shared" si="4"/>
        <v>0.45164096471257364</v>
      </c>
      <c r="I26" s="73">
        <f t="shared" si="4"/>
        <v>0.50536701802574457</v>
      </c>
      <c r="J26" s="73">
        <f t="shared" si="4"/>
        <v>0.42536701802574461</v>
      </c>
      <c r="K26" s="73">
        <f t="shared" si="4"/>
        <v>0.30684955914206929</v>
      </c>
    </row>
    <row r="27" spans="1:14">
      <c r="A27" s="16" t="s">
        <v>4</v>
      </c>
      <c r="B27" s="73">
        <f t="shared" ref="B27:K27" si="5">SUMPRODUCT(B17:B21,$M17:$M21)/SUM($M17:$M21)</f>
        <v>0.49143794617144176</v>
      </c>
      <c r="C27" s="73">
        <f t="shared" si="5"/>
        <v>0.50664685039755109</v>
      </c>
      <c r="D27" s="73">
        <f t="shared" si="5"/>
        <v>0.48414033290155295</v>
      </c>
      <c r="E27" s="73">
        <f t="shared" si="5"/>
        <v>0.53835000514984122</v>
      </c>
      <c r="F27" s="73">
        <f t="shared" si="5"/>
        <v>0.42289999905239689</v>
      </c>
      <c r="G27" s="73">
        <f t="shared" si="5"/>
        <v>0.47017025886858249</v>
      </c>
      <c r="H27" s="73">
        <f t="shared" si="5"/>
        <v>0.46640966500713033</v>
      </c>
      <c r="I27" s="73">
        <f t="shared" si="5"/>
        <v>0.56167019646990968</v>
      </c>
      <c r="J27" s="73">
        <f t="shared" si="5"/>
        <v>0.48167019646990961</v>
      </c>
      <c r="K27" s="73">
        <f t="shared" si="5"/>
        <v>0.37549563242868794</v>
      </c>
    </row>
    <row r="28" spans="1:14">
      <c r="A28" s="72" t="s">
        <v>3</v>
      </c>
      <c r="B28" s="71">
        <f t="shared" ref="B28:K28" si="6">SUMPRODUCT(B19:B21,$M19:$M21)/SUM($M19:$M21)</f>
        <v>0.49174642732714463</v>
      </c>
      <c r="C28" s="71">
        <f t="shared" si="6"/>
        <v>0.51440703123825127</v>
      </c>
      <c r="D28" s="71">
        <f t="shared" si="6"/>
        <v>0.49140336477831631</v>
      </c>
      <c r="E28" s="71">
        <f t="shared" si="6"/>
        <v>0.55350000858306891</v>
      </c>
      <c r="F28" s="71">
        <f t="shared" si="6"/>
        <v>0.40899999767652678</v>
      </c>
      <c r="G28" s="71">
        <f t="shared" si="6"/>
        <v>0.47170259941466236</v>
      </c>
      <c r="H28" s="71">
        <f t="shared" si="6"/>
        <v>0.44409665126339648</v>
      </c>
      <c r="I28" s="71">
        <f t="shared" si="6"/>
        <v>0.56170195754653851</v>
      </c>
      <c r="J28" s="71">
        <f t="shared" si="6"/>
        <v>0.48170195754653855</v>
      </c>
      <c r="K28" s="71">
        <f t="shared" si="6"/>
        <v>0.40995635528129554</v>
      </c>
    </row>
    <row r="29" spans="1:14" ht="16" thickBot="1">
      <c r="A29" s="70" t="s">
        <v>101</v>
      </c>
      <c r="B29" s="69">
        <f t="shared" ref="B29:K29" si="7">B21</f>
        <v>0.48791463788440215</v>
      </c>
      <c r="C29" s="69">
        <f t="shared" si="7"/>
        <v>0.52079347959120903</v>
      </c>
      <c r="D29" s="69">
        <f t="shared" si="7"/>
        <v>0.48403361082828344</v>
      </c>
      <c r="E29" s="69">
        <f t="shared" si="7"/>
        <v>0.56499999761581421</v>
      </c>
      <c r="F29" s="69">
        <f t="shared" si="7"/>
        <v>0.40999999941503246</v>
      </c>
      <c r="G29" s="69">
        <f t="shared" si="7"/>
        <v>0.47702601441220283</v>
      </c>
      <c r="H29" s="69">
        <f t="shared" si="7"/>
        <v>0.41096654124419485</v>
      </c>
      <c r="I29" s="69">
        <f t="shared" si="7"/>
        <v>0.56001953445739006</v>
      </c>
      <c r="J29" s="69">
        <f t="shared" si="7"/>
        <v>0.48001953445739004</v>
      </c>
      <c r="K29" s="69">
        <f t="shared" si="7"/>
        <v>0.4195635158580755</v>
      </c>
    </row>
    <row r="30" spans="1:14" ht="16" thickTop="1">
      <c r="D30"/>
    </row>
    <row r="31" spans="1:14">
      <c r="D31"/>
    </row>
    <row r="32" spans="1:14">
      <c r="D32"/>
    </row>
    <row r="33" spans="4:4">
      <c r="D33"/>
    </row>
    <row r="34" spans="4:4">
      <c r="D34"/>
    </row>
    <row r="35" spans="4:4">
      <c r="D35"/>
    </row>
    <row r="36" spans="4:4">
      <c r="D36"/>
    </row>
    <row r="37" spans="4:4">
      <c r="D37"/>
    </row>
    <row r="38" spans="4:4">
      <c r="D38"/>
    </row>
    <row r="39" spans="4:4">
      <c r="D39"/>
    </row>
    <row r="40" spans="4:4">
      <c r="D40"/>
    </row>
    <row r="41" spans="4:4">
      <c r="D41"/>
    </row>
    <row r="42" spans="4:4">
      <c r="D42"/>
    </row>
  </sheetData>
  <mergeCells count="5">
    <mergeCell ref="D4:E4"/>
    <mergeCell ref="I4:K4"/>
    <mergeCell ref="A2:K2"/>
    <mergeCell ref="F4:H4"/>
    <mergeCell ref="B4:C4"/>
  </mergeCells>
  <phoneticPr fontId="65" type="noConversion"/>
  <printOptions horizontalCentered="1"/>
  <pageMargins left="0.75" right="0.75" top="1" bottom="1" header="0.5" footer="0.5"/>
  <pageSetup scale="84" orientation="landscape" horizontalDpi="4294967292" verticalDpi="4294967292"/>
  <extLst>
    <ext xmlns:mx="http://schemas.microsoft.com/office/mac/excel/2008/main" uri="{64002731-A6B0-56B0-2670-7721B7C09600}">
      <mx:PLV Mode="0" OnePage="0" WScale="10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N25"/>
  <sheetViews>
    <sheetView workbookViewId="0">
      <pane xSplit="2" ySplit="4" topLeftCell="C5" activePane="bottomRight" state="frozen"/>
      <selection activeCell="A3" sqref="A3:E3"/>
      <selection pane="topRight" activeCell="A3" sqref="A3:E3"/>
      <selection pane="bottomLeft" activeCell="A3" sqref="A3:E3"/>
      <selection pane="bottomRight" activeCell="B2" sqref="B2:F2"/>
    </sheetView>
  </sheetViews>
  <sheetFormatPr baseColWidth="10" defaultRowHeight="17" x14ac:dyDescent="0"/>
  <cols>
    <col min="1" max="1" width="3.83203125" style="84" customWidth="1"/>
    <col min="2" max="2" width="49.33203125" style="84" customWidth="1"/>
    <col min="3" max="3" width="19.83203125" style="84" customWidth="1"/>
    <col min="4" max="6" width="13.5" style="84" customWidth="1"/>
    <col min="7" max="16384" width="10.83203125" style="84"/>
  </cols>
  <sheetData>
    <row r="1" spans="2:14" ht="18" thickBot="1"/>
    <row r="2" spans="2:14" ht="25" customHeight="1" thickTop="1">
      <c r="B2" s="154" t="s">
        <v>179</v>
      </c>
      <c r="C2" s="154"/>
      <c r="D2" s="154"/>
      <c r="E2" s="154"/>
      <c r="F2" s="154"/>
    </row>
    <row r="3" spans="2:14" ht="4" customHeight="1">
      <c r="B3" s="148"/>
      <c r="C3" s="148"/>
      <c r="D3" s="148"/>
      <c r="E3" s="148"/>
      <c r="F3" s="148"/>
    </row>
    <row r="4" spans="2:14" s="92" customFormat="1" ht="48" customHeight="1">
      <c r="B4" s="146"/>
      <c r="C4" s="54" t="s">
        <v>31</v>
      </c>
      <c r="D4" s="147" t="s">
        <v>30</v>
      </c>
      <c r="E4" s="147" t="s">
        <v>29</v>
      </c>
      <c r="F4" s="147" t="s">
        <v>28</v>
      </c>
    </row>
    <row r="5" spans="2:14" ht="30" customHeight="1">
      <c r="B5" s="93" t="s">
        <v>125</v>
      </c>
      <c r="C5" s="100"/>
      <c r="D5" s="100"/>
      <c r="E5" s="100"/>
      <c r="F5" s="100"/>
    </row>
    <row r="6" spans="2:14" s="92" customFormat="1" ht="24" customHeight="1">
      <c r="B6" s="96" t="s">
        <v>124</v>
      </c>
      <c r="C6" s="98">
        <v>14710.937</v>
      </c>
      <c r="D6" s="99">
        <v>7179.3370000000004</v>
      </c>
      <c r="E6" s="99">
        <v>3434.2330000000002</v>
      </c>
      <c r="F6" s="99">
        <f>C6-D6-E6</f>
        <v>4097.3669999999993</v>
      </c>
    </row>
    <row r="7" spans="2:14" s="92" customFormat="1" ht="24" customHeight="1">
      <c r="B7" s="96" t="s">
        <v>123</v>
      </c>
      <c r="C7" s="98">
        <f>D7+E7+F7</f>
        <v>10616.11</v>
      </c>
      <c r="D7" s="99">
        <v>4818.4840000000004</v>
      </c>
      <c r="E7" s="99">
        <v>2727.96</v>
      </c>
      <c r="F7" s="99">
        <v>3069.6660000000002</v>
      </c>
    </row>
    <row r="8" spans="2:14" s="92" customFormat="1" ht="24" customHeight="1">
      <c r="B8" s="96" t="s">
        <v>122</v>
      </c>
      <c r="C8" s="98">
        <f>D8+E8+F8</f>
        <v>897.02213237272258</v>
      </c>
      <c r="D8" s="97">
        <f>D11*D6/1000000</f>
        <v>358.60255464852241</v>
      </c>
      <c r="E8" s="97">
        <f>E11*E6/1000000</f>
        <v>299.18685031185049</v>
      </c>
      <c r="F8" s="97">
        <f>F11*F6/1000000</f>
        <v>239.23272741234967</v>
      </c>
    </row>
    <row r="9" spans="2:14" s="92" customFormat="1" ht="24" customHeight="1">
      <c r="B9" s="96" t="s">
        <v>121</v>
      </c>
      <c r="C9" s="98">
        <f>D9+E9+F9</f>
        <v>545.14197175393565</v>
      </c>
      <c r="D9" s="99">
        <v>228.42541294026495</v>
      </c>
      <c r="E9" s="97">
        <v>173.68826911933479</v>
      </c>
      <c r="F9" s="99">
        <v>143.02828969433597</v>
      </c>
    </row>
    <row r="10" spans="2:14" s="92" customFormat="1" ht="24" customHeight="1">
      <c r="B10" s="96" t="s">
        <v>120</v>
      </c>
      <c r="C10" s="98">
        <f>C13*C8</f>
        <v>2966.5727052986172</v>
      </c>
      <c r="D10" s="97">
        <f>D13*D8</f>
        <v>1322.6104375925333</v>
      </c>
      <c r="E10" s="97">
        <f>E13*E8</f>
        <v>650.63465081996526</v>
      </c>
      <c r="F10" s="97">
        <f>F13*F8</f>
        <v>993.32761688611822</v>
      </c>
    </row>
    <row r="11" spans="2:14" s="92" customFormat="1" ht="24" customHeight="1">
      <c r="B11" s="96" t="s">
        <v>119</v>
      </c>
      <c r="C11" s="98">
        <v>60976.546386727277</v>
      </c>
      <c r="D11" s="97">
        <v>49949.257800340398</v>
      </c>
      <c r="E11" s="97">
        <v>87118.972507645944</v>
      </c>
      <c r="F11" s="97">
        <v>58386.941519358581</v>
      </c>
    </row>
    <row r="12" spans="2:14" s="92" customFormat="1" ht="24" customHeight="1">
      <c r="B12" s="96" t="s">
        <v>118</v>
      </c>
      <c r="C12" s="98">
        <v>201657.63100600711</v>
      </c>
      <c r="D12" s="97">
        <v>184224.59310553793</v>
      </c>
      <c r="E12" s="97">
        <v>189455.59337993813</v>
      </c>
      <c r="F12" s="97">
        <v>242430.71633224908</v>
      </c>
    </row>
    <row r="13" spans="2:14" s="92" customFormat="1" ht="24" customHeight="1">
      <c r="B13" s="96" t="s">
        <v>117</v>
      </c>
      <c r="C13" s="95">
        <f>C12/C11</f>
        <v>3.307134348459948</v>
      </c>
      <c r="D13" s="94">
        <f>D12/D11</f>
        <v>3.6882348450887785</v>
      </c>
      <c r="E13" s="94">
        <f>E12/E11</f>
        <v>2.1746766281398773</v>
      </c>
      <c r="F13" s="94">
        <f>F12/F11</f>
        <v>4.152139331563883</v>
      </c>
    </row>
    <row r="14" spans="2:14" ht="30" customHeight="1">
      <c r="B14" s="93" t="s">
        <v>116</v>
      </c>
      <c r="C14" s="54"/>
      <c r="D14" s="54"/>
      <c r="E14" s="54"/>
      <c r="F14" s="54"/>
      <c r="J14" s="92"/>
      <c r="K14" s="92"/>
      <c r="L14" s="92"/>
      <c r="M14" s="92"/>
      <c r="N14" s="92"/>
    </row>
    <row r="15" spans="2:14" ht="24" customHeight="1">
      <c r="B15" s="91" t="s">
        <v>115</v>
      </c>
      <c r="C15" s="90">
        <f>T.J9!B24</f>
        <v>2.8880560184235394E-2</v>
      </c>
      <c r="D15" s="89">
        <f>T.J9!C24</f>
        <v>4.8041139850510714E-2</v>
      </c>
      <c r="E15" s="89">
        <f>T.J9!D24</f>
        <v>-2.6286476711156796E-2</v>
      </c>
      <c r="F15" s="89">
        <f>T.J9!E24</f>
        <v>2.6868684700412301E-2</v>
      </c>
    </row>
    <row r="16" spans="2:14" ht="24" customHeight="1">
      <c r="B16" s="91" t="s">
        <v>114</v>
      </c>
      <c r="C16" s="90">
        <f>T.J9!B25</f>
        <v>0.43822939068074562</v>
      </c>
      <c r="D16" s="89">
        <f>T.J9!C25</f>
        <v>0.42063767573155098</v>
      </c>
      <c r="E16" s="89">
        <f>T.J9!D25</f>
        <v>0.52777020985256806</v>
      </c>
      <c r="F16" s="89">
        <f>T.J9!E25</f>
        <v>0.41713246886193223</v>
      </c>
    </row>
    <row r="17" spans="2:6" ht="24" customHeight="1">
      <c r="B17" s="91" t="s">
        <v>113</v>
      </c>
      <c r="C17" s="90">
        <f>T.J9!B26</f>
        <v>0.53289004914208316</v>
      </c>
      <c r="D17" s="89">
        <f>T.J9!C26</f>
        <v>0.53132118441793841</v>
      </c>
      <c r="E17" s="89">
        <f>T.J9!D26</f>
        <v>0.49851626685858885</v>
      </c>
      <c r="F17" s="89">
        <f>T.J9!E26</f>
        <v>0.55599884643765551</v>
      </c>
    </row>
    <row r="18" spans="2:6" ht="24" customHeight="1">
      <c r="B18" s="91" t="s">
        <v>112</v>
      </c>
      <c r="C18" s="90">
        <f>T.J9!B27</f>
        <v>0.21751864233393309</v>
      </c>
      <c r="D18" s="89">
        <f>T.J9!C27</f>
        <v>0.2092642147519731</v>
      </c>
      <c r="E18" s="89">
        <f>T.J9!D27</f>
        <v>0.17933022822342853</v>
      </c>
      <c r="F18" s="89">
        <f>T.J9!E27</f>
        <v>0.22792065232129549</v>
      </c>
    </row>
    <row r="19" spans="2:6" ht="24" customHeight="1">
      <c r="B19" s="91" t="s">
        <v>111</v>
      </c>
      <c r="C19" s="90">
        <f>T.J9!B28</f>
        <v>0.1064260718935357</v>
      </c>
      <c r="D19" s="89">
        <f>T.J9!C28</f>
        <v>0.10120199208797637</v>
      </c>
      <c r="E19" s="89">
        <f>T.J9!D28</f>
        <v>8.9358569293367579E-2</v>
      </c>
      <c r="F19" s="89">
        <f>T.J9!E28</f>
        <v>0.10387864886337309</v>
      </c>
    </row>
    <row r="20" spans="2:6" ht="24" customHeight="1" thickBot="1">
      <c r="B20" s="88" t="s">
        <v>110</v>
      </c>
      <c r="C20" s="87">
        <f>T.J9!B29</f>
        <v>5.290223191140455E-2</v>
      </c>
      <c r="D20" s="86">
        <f>T.J9!C29</f>
        <v>5.2712208424590686E-2</v>
      </c>
      <c r="E20" s="86">
        <f>T.J9!D29</f>
        <v>4.5927959639861765E-2</v>
      </c>
      <c r="F20" s="86">
        <f>T.J9!E29</f>
        <v>4.5173444728559609E-2</v>
      </c>
    </row>
    <row r="21" spans="2:6" ht="18" thickTop="1"/>
    <row r="24" spans="2:6">
      <c r="B24" s="84" t="s">
        <v>109</v>
      </c>
      <c r="C24" s="85">
        <f>C7/C6</f>
        <v>0.7216474382291217</v>
      </c>
      <c r="D24" s="85">
        <f>D7/D6</f>
        <v>0.67116002494380744</v>
      </c>
      <c r="E24" s="85">
        <f>E7/E6</f>
        <v>0.7943433075158266</v>
      </c>
      <c r="F24" s="85">
        <f>F7/F6</f>
        <v>0.74918014422432766</v>
      </c>
    </row>
    <row r="25" spans="2:6">
      <c r="B25" s="84" t="s">
        <v>108</v>
      </c>
      <c r="C25" s="85">
        <f>C9/C8</f>
        <v>0.60772410409983413</v>
      </c>
      <c r="D25" s="85">
        <f>D9/D8</f>
        <v>0.63698769007418765</v>
      </c>
      <c r="E25" s="85">
        <f>E9/E8</f>
        <v>0.58053443504717817</v>
      </c>
      <c r="F25" s="85">
        <f>F9/F8</f>
        <v>0.59786255518379616</v>
      </c>
    </row>
  </sheetData>
  <mergeCells count="1">
    <mergeCell ref="B2:F2"/>
  </mergeCells>
  <phoneticPr fontId="65" type="noConversion"/>
  <pageMargins left="0.75" right="0.75" top="1" bottom="1" header="0.5" footer="0.5"/>
  <pageSetup scale="98" orientation="landscape" horizontalDpi="4294967292" verticalDpi="4294967292"/>
  <extLst>
    <ext xmlns:mx="http://schemas.microsoft.com/office/mac/excel/2008/main" uri="{64002731-A6B0-56B0-2670-7721B7C09600}">
      <mx:PLV Mode="0" OnePage="0" WScale="10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N41"/>
  <sheetViews>
    <sheetView workbookViewId="0">
      <selection activeCell="A3" sqref="A3:E29"/>
    </sheetView>
  </sheetViews>
  <sheetFormatPr baseColWidth="10" defaultRowHeight="15" x14ac:dyDescent="0"/>
  <cols>
    <col min="1" max="1" width="14" style="101" customWidth="1"/>
    <col min="2" max="5" width="12" style="101" customWidth="1"/>
    <col min="6" max="16384" width="10.83203125" style="101"/>
  </cols>
  <sheetData>
    <row r="2" spans="1:14" ht="16" thickBot="1"/>
    <row r="3" spans="1:14" ht="36" customHeight="1" thickTop="1">
      <c r="A3" s="154" t="s">
        <v>203</v>
      </c>
      <c r="B3" s="154"/>
      <c r="C3" s="154"/>
      <c r="D3" s="154"/>
      <c r="E3" s="154"/>
    </row>
    <row r="4" spans="1:14" ht="3" customHeight="1">
      <c r="A4" s="105"/>
      <c r="B4" s="105"/>
      <c r="C4" s="105"/>
      <c r="D4" s="105"/>
      <c r="E4" s="105"/>
    </row>
    <row r="5" spans="1:14" s="117" customFormat="1" ht="31" customHeight="1">
      <c r="A5" s="149"/>
      <c r="B5" s="24" t="s">
        <v>31</v>
      </c>
      <c r="C5" s="150" t="s">
        <v>30</v>
      </c>
      <c r="D5" s="150" t="s">
        <v>29</v>
      </c>
      <c r="E5" s="150" t="s">
        <v>28</v>
      </c>
      <c r="J5" s="118"/>
    </row>
    <row r="6" spans="1:14">
      <c r="A6" s="112" t="s">
        <v>24</v>
      </c>
      <c r="B6" s="116">
        <v>-2.7770758501113019E-2</v>
      </c>
      <c r="C6" s="114">
        <f>inc_SWE!$C2</f>
        <v>-1.2970305828172294E-2</v>
      </c>
      <c r="D6" s="115">
        <f>inc_NOR!$C2</f>
        <v>-6.0197390141834603E-2</v>
      </c>
      <c r="E6" s="114">
        <f>inc_DNK!$C2</f>
        <v>-1.8705932236758774E-2</v>
      </c>
      <c r="G6" s="143"/>
      <c r="H6" s="108"/>
    </row>
    <row r="7" spans="1:14">
      <c r="A7" s="112" t="s">
        <v>23</v>
      </c>
      <c r="B7" s="111">
        <v>-5.0704674638311589E-6</v>
      </c>
      <c r="C7" s="110">
        <f>inc_SWE!$C3</f>
        <v>1.2291123026699946E-3</v>
      </c>
      <c r="D7" s="110">
        <f>inc_NOR!$C3</f>
        <v>-6.9624843829823009E-3</v>
      </c>
      <c r="E7" s="109">
        <f>inc_DNK!$C3</f>
        <v>-1.4760229133304619E-4</v>
      </c>
      <c r="G7" s="143"/>
      <c r="H7" s="108"/>
      <c r="N7" s="108"/>
    </row>
    <row r="8" spans="1:14">
      <c r="A8" s="112" t="s">
        <v>22</v>
      </c>
      <c r="B8" s="111">
        <v>6.4431587011507573E-3</v>
      </c>
      <c r="C8" s="110">
        <f>inc_SWE!$C4</f>
        <v>7.669044763793053E-3</v>
      </c>
      <c r="D8" s="110">
        <f>inc_NOR!$C4</f>
        <v>1.1190114390053261E-3</v>
      </c>
      <c r="E8" s="109">
        <f>inc_DNK!$C4</f>
        <v>4.7848758793380278E-3</v>
      </c>
      <c r="G8" s="143"/>
      <c r="H8" s="108"/>
    </row>
    <row r="9" spans="1:14">
      <c r="A9" s="112" t="s">
        <v>21</v>
      </c>
      <c r="B9" s="111">
        <v>1.6926519632956816E-2</v>
      </c>
      <c r="C9" s="110">
        <f>inc_SWE!$C5</f>
        <v>1.8328179145494016E-2</v>
      </c>
      <c r="D9" s="110">
        <f>inc_NOR!$C5</f>
        <v>8.5004223541544927E-3</v>
      </c>
      <c r="E9" s="109">
        <f>inc_DNK!$C5</f>
        <v>1.3557386487988708E-2</v>
      </c>
      <c r="G9" s="143"/>
      <c r="H9" s="108"/>
      <c r="K9" s="113"/>
    </row>
    <row r="10" spans="1:14">
      <c r="A10" s="112" t="s">
        <v>20</v>
      </c>
      <c r="B10" s="111">
        <v>3.3286710818704671E-2</v>
      </c>
      <c r="C10" s="110">
        <f>inc_SWE!$C6</f>
        <v>3.3785109466725943E-2</v>
      </c>
      <c r="D10" s="110">
        <f>inc_NOR!$C6</f>
        <v>3.1253964020500298E-2</v>
      </c>
      <c r="E10" s="109">
        <f>inc_DNK!$C6</f>
        <v>2.7379956861177387E-2</v>
      </c>
      <c r="G10" s="143"/>
      <c r="H10" s="108"/>
      <c r="K10" s="113"/>
    </row>
    <row r="11" spans="1:14">
      <c r="A11" s="112" t="s">
        <v>19</v>
      </c>
      <c r="B11" s="111">
        <v>5.4433037415460253E-2</v>
      </c>
      <c r="C11" s="110">
        <f>inc_SWE!$C7</f>
        <v>5.2256992581227221E-2</v>
      </c>
      <c r="D11" s="110">
        <f>inc_NOR!$C7</f>
        <v>6.6143599306959622E-2</v>
      </c>
      <c r="E11" s="109">
        <f>inc_DNK!$C7</f>
        <v>4.7326828559460181E-2</v>
      </c>
      <c r="G11" s="143"/>
      <c r="H11" s="108"/>
      <c r="K11" s="113"/>
    </row>
    <row r="12" spans="1:14">
      <c r="A12" s="112" t="s">
        <v>18</v>
      </c>
      <c r="B12" s="111">
        <v>8.1818645028794143E-2</v>
      </c>
      <c r="C12" s="110">
        <f>inc_SWE!$C8</f>
        <v>7.7195631735835227E-2</v>
      </c>
      <c r="D12" s="110">
        <f>inc_NOR!$C8</f>
        <v>0.10394883318035902</v>
      </c>
      <c r="E12" s="109">
        <f>inc_DNK!$C8</f>
        <v>7.4410032617453145E-2</v>
      </c>
      <c r="G12" s="143"/>
      <c r="H12" s="108"/>
    </row>
    <row r="13" spans="1:14">
      <c r="A13" s="112" t="s">
        <v>17</v>
      </c>
      <c r="B13" s="111">
        <v>0.12023919111857952</v>
      </c>
      <c r="C13" s="110">
        <f>inc_SWE!$C9</f>
        <v>0.11425005953354556</v>
      </c>
      <c r="D13" s="110">
        <f>inc_NOR!$C9</f>
        <v>0.14819108272400491</v>
      </c>
      <c r="E13" s="109">
        <f>inc_DNK!$C9</f>
        <v>0.11397393707553914</v>
      </c>
      <c r="G13" s="143"/>
      <c r="H13" s="108"/>
    </row>
    <row r="14" spans="1:14">
      <c r="A14" s="112" t="s">
        <v>16</v>
      </c>
      <c r="B14" s="111">
        <v>0.1817385171179117</v>
      </c>
      <c r="C14" s="110">
        <f>inc_SWE!$C10</f>
        <v>0.17693499188094297</v>
      </c>
      <c r="D14" s="110">
        <f>inc_NOR!$C10</f>
        <v>0.20948669464124445</v>
      </c>
      <c r="E14" s="109">
        <f>inc_DNK!$C10</f>
        <v>0.18142167060947981</v>
      </c>
      <c r="G14" s="143"/>
      <c r="H14" s="108"/>
    </row>
    <row r="15" spans="1:14">
      <c r="A15" s="112" t="s">
        <v>15</v>
      </c>
      <c r="B15" s="111">
        <v>0.13589558152206441</v>
      </c>
      <c r="C15" s="110">
        <f>inc_SWE!$C11</f>
        <v>0.13691122650061646</v>
      </c>
      <c r="D15" s="110">
        <f>inc_NOR!$C11</f>
        <v>0.1453157070380568</v>
      </c>
      <c r="E15" s="109">
        <f>inc_DNK!$C11</f>
        <v>0.14017833225951198</v>
      </c>
      <c r="G15" s="143"/>
      <c r="H15" s="108"/>
    </row>
    <row r="16" spans="1:14">
      <c r="A16" s="112" t="s">
        <v>14</v>
      </c>
      <c r="B16" s="111">
        <v>0.17947582528608566</v>
      </c>
      <c r="C16" s="110">
        <f>inc_SWE!$C12</f>
        <v>0.18514574316534882</v>
      </c>
      <c r="D16" s="110">
        <f>inc_NOR!$C12</f>
        <v>0.17387033159710344</v>
      </c>
      <c r="E16" s="109">
        <f>inc_DNK!$C12</f>
        <v>0.18789986185684793</v>
      </c>
      <c r="G16" s="143"/>
      <c r="H16" s="108"/>
    </row>
    <row r="17" spans="1:10">
      <c r="A17" s="112" t="s">
        <v>13</v>
      </c>
      <c r="B17" s="111">
        <v>4.3439892990970889E-2</v>
      </c>
      <c r="C17" s="110">
        <f>inc_SWE!$C13</f>
        <v>4.3789913715676691E-2</v>
      </c>
      <c r="D17" s="110">
        <f>inc_NOR!$C13</f>
        <v>3.6756690430906458E-2</v>
      </c>
      <c r="E17" s="109">
        <f>inc_DNK!$C13</f>
        <v>4.7993692697423707E-2</v>
      </c>
      <c r="G17" s="143"/>
      <c r="H17" s="108"/>
    </row>
    <row r="18" spans="1:10">
      <c r="A18" s="112" t="s">
        <v>12</v>
      </c>
      <c r="B18" s="111">
        <v>6.7652677449426463E-2</v>
      </c>
      <c r="C18" s="110">
        <f>inc_SWE!$C14</f>
        <v>6.4272308948320034E-2</v>
      </c>
      <c r="D18" s="110">
        <f>inc_NOR!$C14</f>
        <v>5.3214968499154504E-2</v>
      </c>
      <c r="E18" s="109">
        <f>inc_DNK!$C14</f>
        <v>7.60483107604987E-2</v>
      </c>
      <c r="G18" s="143"/>
      <c r="H18" s="108"/>
    </row>
    <row r="19" spans="1:10">
      <c r="A19" s="112" t="s">
        <v>11</v>
      </c>
      <c r="B19" s="111">
        <v>2.0216404746709427E-2</v>
      </c>
      <c r="C19" s="110">
        <f>inc_SWE!$C15</f>
        <v>1.8738682682144497E-2</v>
      </c>
      <c r="D19" s="110">
        <f>inc_NOR!$C15</f>
        <v>1.5944665958111833E-2</v>
      </c>
      <c r="E19" s="109">
        <f>inc_DNK!$C15</f>
        <v>2.2376168354555966E-2</v>
      </c>
      <c r="G19" s="143"/>
      <c r="H19" s="108"/>
    </row>
    <row r="20" spans="1:10">
      <c r="A20" s="101" t="s">
        <v>10</v>
      </c>
      <c r="B20" s="111">
        <v>3.3307435235421727E-2</v>
      </c>
      <c r="C20" s="110">
        <f>inc_SWE!$C16</f>
        <v>2.9751100981241188E-2</v>
      </c>
      <c r="D20" s="110">
        <f>inc_NOR!$C16</f>
        <v>2.7485943695393974E-2</v>
      </c>
      <c r="E20" s="109">
        <f>inc_DNK!$C16</f>
        <v>3.6329035780257507E-2</v>
      </c>
      <c r="G20" s="143"/>
      <c r="H20" s="108"/>
    </row>
    <row r="21" spans="1:10">
      <c r="A21" s="101" t="s">
        <v>9</v>
      </c>
      <c r="B21" s="111">
        <v>5.290223191140455E-2</v>
      </c>
      <c r="C21" s="110">
        <f>inc_SWE!$C17</f>
        <v>5.2712208424590686E-2</v>
      </c>
      <c r="D21" s="110">
        <f>inc_NOR!$C17</f>
        <v>4.5927959639861765E-2</v>
      </c>
      <c r="E21" s="109">
        <f>inc_DNK!$C17</f>
        <v>4.5173444728559609E-2</v>
      </c>
      <c r="G21" s="143"/>
      <c r="H21" s="108"/>
    </row>
    <row r="22" spans="1:10">
      <c r="A22" s="107"/>
      <c r="B22" s="107"/>
      <c r="C22" s="107"/>
      <c r="D22" s="107"/>
      <c r="E22" s="107"/>
    </row>
    <row r="23" spans="1:10">
      <c r="A23" s="105" t="s">
        <v>8</v>
      </c>
      <c r="B23" s="106">
        <f>SUM(B6:B21)</f>
        <v>1.0000000000070639</v>
      </c>
      <c r="C23" s="106">
        <f>SUM(C6:C21)</f>
        <v>1.0000000000000002</v>
      </c>
      <c r="D23" s="106">
        <f>SUM(D6:D21)</f>
        <v>1</v>
      </c>
      <c r="E23" s="106">
        <f>SUM(E6:E21)</f>
        <v>0.99999999999999978</v>
      </c>
      <c r="G23" s="106"/>
      <c r="H23" s="106"/>
      <c r="I23" s="106"/>
      <c r="J23" s="106"/>
    </row>
    <row r="24" spans="1:10">
      <c r="A24" s="105" t="s">
        <v>7</v>
      </c>
      <c r="B24" s="104">
        <f>SUM(B6:B10)</f>
        <v>2.8880560184235394E-2</v>
      </c>
      <c r="C24" s="104">
        <f>SUM(C6:C10)</f>
        <v>4.8041139850510714E-2</v>
      </c>
      <c r="D24" s="104">
        <f>SUM(D6:D10)</f>
        <v>-2.6286476711156796E-2</v>
      </c>
      <c r="E24" s="104">
        <f>SUM(E6:E10)</f>
        <v>2.6868684700412301E-2</v>
      </c>
      <c r="G24" s="104"/>
      <c r="H24" s="104"/>
      <c r="I24" s="104"/>
      <c r="J24" s="104"/>
    </row>
    <row r="25" spans="1:10">
      <c r="A25" s="105" t="s">
        <v>6</v>
      </c>
      <c r="B25" s="104">
        <f>SUM(B11:B14)</f>
        <v>0.43822939068074562</v>
      </c>
      <c r="C25" s="104">
        <f>SUM(C11:C14)</f>
        <v>0.42063767573155098</v>
      </c>
      <c r="D25" s="104">
        <f>SUM(D11:D14)</f>
        <v>0.52777020985256806</v>
      </c>
      <c r="E25" s="104">
        <f>SUM(E11:E14)</f>
        <v>0.41713246886193223</v>
      </c>
      <c r="G25" s="104"/>
      <c r="H25" s="104"/>
      <c r="I25" s="104"/>
      <c r="J25" s="104"/>
    </row>
    <row r="26" spans="1:10">
      <c r="A26" s="105" t="s">
        <v>5</v>
      </c>
      <c r="B26" s="104">
        <f>SUM(B15:B21)</f>
        <v>0.53289004914208316</v>
      </c>
      <c r="C26" s="104">
        <f>SUM(C15:C21)</f>
        <v>0.53132118441793841</v>
      </c>
      <c r="D26" s="104">
        <f>SUM(D15:D21)</f>
        <v>0.49851626685858885</v>
      </c>
      <c r="E26" s="104">
        <f>SUM(E15:E21)</f>
        <v>0.55599884643765551</v>
      </c>
      <c r="G26" s="104"/>
      <c r="H26" s="104"/>
      <c r="I26" s="104"/>
      <c r="J26" s="104"/>
    </row>
    <row r="27" spans="1:10">
      <c r="A27" s="105" t="s">
        <v>4</v>
      </c>
      <c r="B27" s="104">
        <f>SUM(B17:B21)</f>
        <v>0.21751864233393309</v>
      </c>
      <c r="C27" s="104">
        <f>SUM(C17:C21)</f>
        <v>0.2092642147519731</v>
      </c>
      <c r="D27" s="104">
        <f>SUM(D17:D21)</f>
        <v>0.17933022822342853</v>
      </c>
      <c r="E27" s="104">
        <f>SUM(E17:E21)</f>
        <v>0.22792065232129549</v>
      </c>
      <c r="G27" s="104"/>
      <c r="H27" s="104"/>
      <c r="I27" s="104"/>
      <c r="J27" s="104"/>
    </row>
    <row r="28" spans="1:10">
      <c r="A28" s="105" t="s">
        <v>3</v>
      </c>
      <c r="B28" s="104">
        <f>SUM(B19:B21)</f>
        <v>0.1064260718935357</v>
      </c>
      <c r="C28" s="104">
        <f>SUM(C19:C21)</f>
        <v>0.10120199208797637</v>
      </c>
      <c r="D28" s="104">
        <f>SUM(D19:D21)</f>
        <v>8.9358569293367579E-2</v>
      </c>
      <c r="E28" s="104">
        <f>SUM(E19:E21)</f>
        <v>0.10387864886337309</v>
      </c>
      <c r="G28" s="104"/>
      <c r="H28" s="104"/>
      <c r="I28" s="104"/>
      <c r="J28" s="104"/>
    </row>
    <row r="29" spans="1:10" ht="16" thickBot="1">
      <c r="A29" s="103" t="s">
        <v>2</v>
      </c>
      <c r="B29" s="102">
        <f>B21</f>
        <v>5.290223191140455E-2</v>
      </c>
      <c r="C29" s="102">
        <f>C21</f>
        <v>5.2712208424590686E-2</v>
      </c>
      <c r="D29" s="102">
        <f>D21</f>
        <v>4.5927959639861765E-2</v>
      </c>
      <c r="E29" s="102">
        <f>E21</f>
        <v>4.5173444728559609E-2</v>
      </c>
    </row>
    <row r="30" spans="1:10" ht="16" thickTop="1">
      <c r="C30"/>
    </row>
    <row r="31" spans="1:10">
      <c r="C31"/>
    </row>
    <row r="32" spans="1:10">
      <c r="C32"/>
    </row>
    <row r="33" spans="3:3">
      <c r="C33"/>
    </row>
    <row r="34" spans="3:3">
      <c r="C34"/>
    </row>
    <row r="35" spans="3:3">
      <c r="C35"/>
    </row>
    <row r="36" spans="3:3">
      <c r="C36"/>
    </row>
    <row r="37" spans="3:3">
      <c r="C37"/>
    </row>
    <row r="38" spans="3:3">
      <c r="C38"/>
    </row>
    <row r="39" spans="3:3">
      <c r="C39"/>
    </row>
    <row r="40" spans="3:3">
      <c r="C40"/>
    </row>
    <row r="41" spans="3:3">
      <c r="C41"/>
    </row>
  </sheetData>
  <mergeCells count="1">
    <mergeCell ref="A3:E3"/>
  </mergeCells>
  <phoneticPr fontId="65" type="noConversion"/>
  <printOptions horizontalCentered="1"/>
  <pageMargins left="0.75" right="0.75" top="1" bottom="1" header="0.5" footer="0.5"/>
  <pageSetup orientation="portrait" horizontalDpi="4294967292" verticalDpi="4294967292"/>
  <extLst>
    <ext xmlns:mx="http://schemas.microsoft.com/office/mac/excel/2008/main" uri="{64002731-A6B0-56B0-2670-7721B7C09600}">
      <mx:PLV Mode="0" OnePage="0" WScale="10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1"/>
  <sheetViews>
    <sheetView workbookViewId="0">
      <selection activeCell="A3" sqref="A3:E3"/>
    </sheetView>
  </sheetViews>
  <sheetFormatPr baseColWidth="10" defaultRowHeight="15" x14ac:dyDescent="0"/>
  <cols>
    <col min="1" max="1" width="14" style="101" customWidth="1"/>
    <col min="2" max="5" width="12" style="101" customWidth="1"/>
    <col min="6" max="16384" width="10.83203125" style="101"/>
  </cols>
  <sheetData>
    <row r="2" spans="1:14" ht="16" thickBot="1"/>
    <row r="3" spans="1:14" ht="36" customHeight="1" thickTop="1">
      <c r="A3" s="154" t="s">
        <v>180</v>
      </c>
      <c r="B3" s="154"/>
      <c r="C3" s="154"/>
      <c r="D3" s="154"/>
      <c r="E3" s="154"/>
    </row>
    <row r="4" spans="1:14" ht="3" customHeight="1">
      <c r="A4" s="105"/>
      <c r="B4" s="105"/>
      <c r="C4" s="105"/>
      <c r="D4" s="105"/>
      <c r="E4" s="105"/>
    </row>
    <row r="5" spans="1:14" s="117" customFormat="1" ht="31" customHeight="1">
      <c r="A5" s="149"/>
      <c r="B5" s="24" t="s">
        <v>31</v>
      </c>
      <c r="C5" s="150" t="s">
        <v>30</v>
      </c>
      <c r="D5" s="150" t="s">
        <v>29</v>
      </c>
      <c r="E5" s="150" t="s">
        <v>28</v>
      </c>
      <c r="J5" s="118"/>
    </row>
    <row r="6" spans="1:14">
      <c r="A6" s="112" t="s">
        <v>24</v>
      </c>
      <c r="B6" s="124">
        <f>inc_all!$D2</f>
        <v>7.3735419671781571E-2</v>
      </c>
      <c r="C6" s="123">
        <f>inc_SWE!$D2</f>
        <v>4.852223843141406E-2</v>
      </c>
      <c r="D6" s="115">
        <f>inc_NOR!$D2</f>
        <v>9.8376387715329514E-2</v>
      </c>
      <c r="E6" s="122">
        <f>inc_DNK!$D2</f>
        <v>6.5892597176092194E-2</v>
      </c>
      <c r="H6" s="108"/>
    </row>
    <row r="7" spans="1:14">
      <c r="A7" s="112" t="s">
        <v>23</v>
      </c>
      <c r="B7" s="120">
        <f>inc_all!$D3</f>
        <v>3.6674849594875873E-2</v>
      </c>
      <c r="C7" s="110">
        <f>inc_SWE!$D3</f>
        <v>3.3939871966591699E-2</v>
      </c>
      <c r="D7" s="110">
        <f>inc_NOR!$D3</f>
        <v>5.4379579523393368E-2</v>
      </c>
      <c r="E7" s="119">
        <f>inc_DNK!$D3</f>
        <v>4.8442063113509223E-2</v>
      </c>
      <c r="H7" s="108"/>
      <c r="N7" s="108"/>
    </row>
    <row r="8" spans="1:14">
      <c r="A8" s="112" t="s">
        <v>22</v>
      </c>
      <c r="B8" s="120">
        <f>inc_all!$D4</f>
        <v>5.9009878234992832E-2</v>
      </c>
      <c r="C8" s="110">
        <f>inc_SWE!$D4</f>
        <v>6.5920431281961969E-2</v>
      </c>
      <c r="D8" s="110">
        <f>inc_NOR!$D4</f>
        <v>3.5491980059447994E-2</v>
      </c>
      <c r="E8" s="119">
        <f>inc_DNK!$D4</f>
        <v>6.5517313790537685E-2</v>
      </c>
      <c r="H8" s="108"/>
    </row>
    <row r="9" spans="1:14">
      <c r="A9" s="112" t="s">
        <v>21</v>
      </c>
      <c r="B9" s="120">
        <f>inc_all!$D5</f>
        <v>7.7704888181986634E-2</v>
      </c>
      <c r="C9" s="110">
        <f>inc_SWE!$D5</f>
        <v>8.2287353168944657E-2</v>
      </c>
      <c r="D9" s="110">
        <f>inc_NOR!$D5</f>
        <v>6.6731900207092895E-2</v>
      </c>
      <c r="E9" s="119">
        <f>inc_DNK!$D5</f>
        <v>8.0504842037215779E-2</v>
      </c>
      <c r="H9" s="108"/>
      <c r="K9" s="121"/>
    </row>
    <row r="10" spans="1:14">
      <c r="A10" s="112" t="s">
        <v>20</v>
      </c>
      <c r="B10" s="120">
        <f>inc_all!$D6</f>
        <v>8.3680719202363071E-2</v>
      </c>
      <c r="C10" s="110">
        <f>inc_SWE!$D6</f>
        <v>8.0186747532597885E-2</v>
      </c>
      <c r="D10" s="110">
        <f>inc_NOR!$D6</f>
        <v>8.7032531004046523E-2</v>
      </c>
      <c r="E10" s="119">
        <f>inc_DNK!$D6</f>
        <v>8.8700053622822614E-2</v>
      </c>
      <c r="H10" s="108"/>
      <c r="K10" s="121"/>
    </row>
    <row r="11" spans="1:14">
      <c r="A11" s="112" t="s">
        <v>19</v>
      </c>
      <c r="B11" s="120">
        <f>inc_all!$D7</f>
        <v>8.8253280648598664E-2</v>
      </c>
      <c r="C11" s="110">
        <f>inc_SWE!$D7</f>
        <v>8.817616008711604E-2</v>
      </c>
      <c r="D11" s="110">
        <f>inc_NOR!$D7</f>
        <v>9.6265655076726478E-2</v>
      </c>
      <c r="E11" s="119">
        <f>inc_DNK!$D7</f>
        <v>9.7694702131603639E-2</v>
      </c>
      <c r="H11" s="108"/>
      <c r="K11" s="121"/>
    </row>
    <row r="12" spans="1:14">
      <c r="A12" s="112" t="s">
        <v>18</v>
      </c>
      <c r="B12" s="120">
        <f>inc_all!$D8</f>
        <v>0.10545074444964123</v>
      </c>
      <c r="C12" s="110">
        <f>inc_SWE!$D8</f>
        <v>0.1011606515983292</v>
      </c>
      <c r="D12" s="110">
        <f>inc_NOR!$D8</f>
        <v>0.10459537830129041</v>
      </c>
      <c r="E12" s="119">
        <f>inc_DNK!$D8</f>
        <v>0.10854776979290663</v>
      </c>
      <c r="H12" s="108"/>
    </row>
    <row r="13" spans="1:14">
      <c r="A13" s="112" t="s">
        <v>17</v>
      </c>
      <c r="B13" s="120">
        <f>inc_all!$D9</f>
        <v>0.11771632681230582</v>
      </c>
      <c r="C13" s="110">
        <f>inc_SWE!$D9</f>
        <v>0.11507825235659488</v>
      </c>
      <c r="D13" s="110">
        <f>inc_NOR!$D9</f>
        <v>0.11846369903846904</v>
      </c>
      <c r="E13" s="119">
        <f>inc_DNK!$D9</f>
        <v>0.11874415429013871</v>
      </c>
      <c r="H13" s="108"/>
    </row>
    <row r="14" spans="1:14">
      <c r="A14" s="112" t="s">
        <v>16</v>
      </c>
      <c r="B14" s="120">
        <f>inc_all!$D10</f>
        <v>0.13897994430521687</v>
      </c>
      <c r="C14" s="110">
        <f>inc_SWE!$D10</f>
        <v>0.13674621288723671</v>
      </c>
      <c r="D14" s="110">
        <f>inc_NOR!$D10</f>
        <v>0.13755816778698027</v>
      </c>
      <c r="E14" s="119">
        <f>inc_DNK!$D10</f>
        <v>0.12810717226553292</v>
      </c>
      <c r="H14" s="108"/>
    </row>
    <row r="15" spans="1:14">
      <c r="A15" s="112" t="s">
        <v>15</v>
      </c>
      <c r="B15" s="120">
        <f>inc_all!$D11</f>
        <v>8.3221918559552813E-2</v>
      </c>
      <c r="C15" s="110">
        <f>inc_SWE!$D11</f>
        <v>8.6377894804037791E-2</v>
      </c>
      <c r="D15" s="110">
        <f>inc_NOR!$D11</f>
        <v>8.0348723711492973E-2</v>
      </c>
      <c r="E15" s="119">
        <f>inc_DNK!$D11</f>
        <v>7.006886038033093E-2</v>
      </c>
      <c r="H15" s="108"/>
    </row>
    <row r="16" spans="1:14">
      <c r="A16" s="112" t="s">
        <v>14</v>
      </c>
      <c r="B16" s="120">
        <f>inc_all!$D12</f>
        <v>8.0201484159670655E-2</v>
      </c>
      <c r="C16" s="110">
        <f>inc_SWE!$D12</f>
        <v>9.7268905466850727E-2</v>
      </c>
      <c r="D16" s="110">
        <f>inc_NOR!$D12</f>
        <v>8.0777628529359519E-2</v>
      </c>
      <c r="E16" s="119">
        <f>inc_DNK!$D12</f>
        <v>7.3145497985509331E-2</v>
      </c>
      <c r="H16" s="108"/>
    </row>
    <row r="17" spans="1:8">
      <c r="A17" s="112" t="s">
        <v>13</v>
      </c>
      <c r="B17" s="120">
        <f>inc_all!$D13</f>
        <v>1.8318416643257937E-2</v>
      </c>
      <c r="C17" s="110">
        <f>inc_SWE!$D13</f>
        <v>1.9011243284658891E-2</v>
      </c>
      <c r="D17" s="110">
        <f>inc_NOR!$D13</f>
        <v>1.4439203332357138E-2</v>
      </c>
      <c r="E17" s="119">
        <f>inc_DNK!$D13</f>
        <v>1.4679418581283828E-2</v>
      </c>
      <c r="H17" s="108"/>
    </row>
    <row r="18" spans="1:8">
      <c r="A18" s="112" t="s">
        <v>12</v>
      </c>
      <c r="B18" s="120">
        <f>inc_all!$D14</f>
        <v>1.9583165011566199E-2</v>
      </c>
      <c r="C18" s="110">
        <f>inc_SWE!$D14</f>
        <v>2.4510688107689211E-2</v>
      </c>
      <c r="D18" s="110">
        <f>inc_NOR!$D14</f>
        <v>1.6423226783590289E-2</v>
      </c>
      <c r="E18" s="119">
        <f>inc_DNK!$D14</f>
        <v>1.9347850595854459E-2</v>
      </c>
      <c r="H18" s="108"/>
    </row>
    <row r="19" spans="1:8">
      <c r="A19" s="112" t="s">
        <v>11</v>
      </c>
      <c r="B19" s="120">
        <f>inc_all!$D15</f>
        <v>4.6605951315643089E-3</v>
      </c>
      <c r="C19" s="110">
        <f>inc_SWE!$D15</f>
        <v>5.4063094247457566E-3</v>
      </c>
      <c r="D19" s="110">
        <f>inc_NOR!$D15</f>
        <v>3.2599112823785375E-3</v>
      </c>
      <c r="E19" s="119">
        <f>inc_DNK!$D15</f>
        <v>4.845574647267906E-3</v>
      </c>
      <c r="H19" s="108"/>
    </row>
    <row r="20" spans="1:8">
      <c r="A20" s="101" t="s">
        <v>10</v>
      </c>
      <c r="B20" s="120">
        <f>inc_all!$D16</f>
        <v>6.4594688655914599E-3</v>
      </c>
      <c r="C20" s="110">
        <f>inc_SWE!$D16</f>
        <v>7.789000947927071E-3</v>
      </c>
      <c r="D20" s="110">
        <f>inc_NOR!$D16</f>
        <v>3.5047814731208357E-3</v>
      </c>
      <c r="E20" s="119">
        <f>inc_DNK!$D16</f>
        <v>7.0777928507458811E-3</v>
      </c>
      <c r="H20" s="108"/>
    </row>
    <row r="21" spans="1:8">
      <c r="A21" s="101" t="s">
        <v>9</v>
      </c>
      <c r="B21" s="120">
        <f>inc_all!$D17</f>
        <v>6.3489005270341231E-3</v>
      </c>
      <c r="C21" s="110">
        <f>inc_SWE!$D17</f>
        <v>7.6180386533037598E-3</v>
      </c>
      <c r="D21" s="110">
        <f>inc_NOR!$D17</f>
        <v>2.3512461749242218E-3</v>
      </c>
      <c r="E21" s="119">
        <f>inc_DNK!$D17</f>
        <v>8.6843367386482666E-3</v>
      </c>
      <c r="H21" s="108"/>
    </row>
    <row r="22" spans="1:8">
      <c r="A22" s="107"/>
      <c r="B22" s="107"/>
      <c r="C22" s="107"/>
      <c r="D22" s="107"/>
      <c r="E22" s="107"/>
    </row>
    <row r="23" spans="1:8">
      <c r="A23" s="105" t="s">
        <v>8</v>
      </c>
      <c r="B23" s="106">
        <f>SUM(B6:B21)</f>
        <v>1.0000000000000002</v>
      </c>
      <c r="C23" s="106">
        <f>SUM(C6:C21)</f>
        <v>1.0000000000000002</v>
      </c>
      <c r="D23" s="106">
        <f>SUM(D6:D21)</f>
        <v>1</v>
      </c>
      <c r="E23" s="106">
        <f>SUM(E6:E21)</f>
        <v>0.99999999999999978</v>
      </c>
    </row>
    <row r="24" spans="1:8">
      <c r="A24" s="105" t="s">
        <v>7</v>
      </c>
      <c r="B24" s="104">
        <f>SUM(B6:B10)</f>
        <v>0.330805754886</v>
      </c>
      <c r="C24" s="104">
        <f>SUM(C6:C10)</f>
        <v>0.31085664238151023</v>
      </c>
      <c r="D24" s="104">
        <f>SUM(D6:D10)</f>
        <v>0.34201237850931027</v>
      </c>
      <c r="E24" s="104">
        <f>SUM(E6:E10)</f>
        <v>0.34905686974017747</v>
      </c>
    </row>
    <row r="25" spans="1:8">
      <c r="A25" s="105" t="s">
        <v>6</v>
      </c>
      <c r="B25" s="104">
        <f>SUM(B11:B14)</f>
        <v>0.45040029621576261</v>
      </c>
      <c r="C25" s="104">
        <f>SUM(C11:C14)</f>
        <v>0.44116127692927681</v>
      </c>
      <c r="D25" s="104">
        <f>SUM(D11:D14)</f>
        <v>0.45688290020346622</v>
      </c>
      <c r="E25" s="104">
        <f>SUM(E11:E14)</f>
        <v>0.45309379848018194</v>
      </c>
    </row>
    <row r="26" spans="1:8">
      <c r="A26" s="105" t="s">
        <v>5</v>
      </c>
      <c r="B26" s="104">
        <f>SUM(B15:B21)</f>
        <v>0.2187939488982375</v>
      </c>
      <c r="C26" s="104">
        <f>SUM(C15:C21)</f>
        <v>0.24798208068921324</v>
      </c>
      <c r="D26" s="104">
        <f>SUM(D15:D21)</f>
        <v>0.20110472128722348</v>
      </c>
      <c r="E26" s="104">
        <f>SUM(E15:E21)</f>
        <v>0.19784933177964059</v>
      </c>
    </row>
    <row r="27" spans="1:8">
      <c r="A27" s="105" t="s">
        <v>4</v>
      </c>
      <c r="B27" s="104">
        <f>SUM(B17:B21)</f>
        <v>5.5370546179014032E-2</v>
      </c>
      <c r="C27" s="104">
        <f>SUM(C17:C21)</f>
        <v>6.4335280418324689E-2</v>
      </c>
      <c r="D27" s="104">
        <f>SUM(D17:D21)</f>
        <v>3.9978369046371018E-2</v>
      </c>
      <c r="E27" s="104">
        <f>SUM(E17:E21)</f>
        <v>5.4634973413800345E-2</v>
      </c>
    </row>
    <row r="28" spans="1:8">
      <c r="A28" s="105" t="s">
        <v>3</v>
      </c>
      <c r="B28" s="104">
        <f>SUM(B19:B21)</f>
        <v>1.7468964524189893E-2</v>
      </c>
      <c r="C28" s="104">
        <f>SUM(C19:C21)</f>
        <v>2.0813349025976587E-2</v>
      </c>
      <c r="D28" s="104">
        <f>SUM(D19:D21)</f>
        <v>9.1159389304235946E-3</v>
      </c>
      <c r="E28" s="104">
        <f>SUM(E19:E21)</f>
        <v>2.0607704236662056E-2</v>
      </c>
    </row>
    <row r="29" spans="1:8" ht="16" thickBot="1">
      <c r="A29" s="103" t="s">
        <v>2</v>
      </c>
      <c r="B29" s="102">
        <f>B21</f>
        <v>6.3489005270341231E-3</v>
      </c>
      <c r="C29" s="102">
        <f>C21</f>
        <v>7.6180386533037598E-3</v>
      </c>
      <c r="D29" s="102">
        <f>D21</f>
        <v>2.3512461749242218E-3</v>
      </c>
      <c r="E29" s="102">
        <f>E21</f>
        <v>8.6843367386482666E-3</v>
      </c>
    </row>
    <row r="30" spans="1:8" ht="16" thickTop="1">
      <c r="C30"/>
    </row>
    <row r="31" spans="1:8">
      <c r="C31"/>
    </row>
    <row r="32" spans="1:8">
      <c r="C32"/>
    </row>
    <row r="33" spans="3:3">
      <c r="C33"/>
    </row>
    <row r="34" spans="3:3">
      <c r="C34"/>
    </row>
    <row r="35" spans="3:3">
      <c r="C35"/>
    </row>
    <row r="36" spans="3:3">
      <c r="C36"/>
    </row>
    <row r="37" spans="3:3">
      <c r="C37"/>
    </row>
    <row r="38" spans="3:3">
      <c r="C38"/>
    </row>
    <row r="39" spans="3:3">
      <c r="C39"/>
    </row>
    <row r="40" spans="3:3">
      <c r="C40"/>
    </row>
    <row r="41" spans="3:3">
      <c r="C41"/>
    </row>
  </sheetData>
  <mergeCells count="1">
    <mergeCell ref="A3:E3"/>
  </mergeCells>
  <phoneticPr fontId="65" type="noConversion"/>
  <printOptions horizontalCentered="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
  <sheetViews>
    <sheetView workbookViewId="0">
      <selection activeCell="A2" sqref="A2"/>
    </sheetView>
  </sheetViews>
  <sheetFormatPr baseColWidth="10" defaultRowHeight="15" x14ac:dyDescent="0"/>
  <sheetData>
    <row r="1" spans="1:1">
      <c r="A1" s="142" t="s">
        <v>177</v>
      </c>
    </row>
  </sheetData>
  <pageMargins left="0.75" right="0.75" top="1" bottom="1" header="0.5" footer="0.5"/>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9" sqref="C9"/>
    </sheetView>
  </sheetViews>
  <sheetFormatPr baseColWidth="10" defaultColWidth="8.83203125" defaultRowHeight="14" x14ac:dyDescent="0"/>
  <cols>
    <col min="1" max="16384" width="8.83203125" style="140"/>
  </cols>
  <sheetData>
    <row r="1" spans="1:5">
      <c r="A1" s="140" t="s">
        <v>131</v>
      </c>
      <c r="B1" s="140" t="s">
        <v>31</v>
      </c>
      <c r="C1" s="140" t="s">
        <v>30</v>
      </c>
      <c r="D1" s="140" t="s">
        <v>29</v>
      </c>
      <c r="E1" s="140" t="s">
        <v>28</v>
      </c>
    </row>
    <row r="2" spans="1:5" ht="15">
      <c r="A2" s="140" t="s">
        <v>8</v>
      </c>
      <c r="B2">
        <v>1</v>
      </c>
      <c r="C2">
        <v>1</v>
      </c>
      <c r="D2">
        <v>1</v>
      </c>
      <c r="E2">
        <v>1</v>
      </c>
    </row>
    <row r="3" spans="1:5" ht="15">
      <c r="A3" s="140" t="s">
        <v>163</v>
      </c>
      <c r="B3">
        <v>0.97552406787872314</v>
      </c>
      <c r="C3">
        <v>0.95195883512496948</v>
      </c>
      <c r="D3">
        <v>1.0262864828109741</v>
      </c>
      <c r="E3">
        <v>0.97313129901885986</v>
      </c>
    </row>
    <row r="4" spans="1:5" ht="15">
      <c r="A4" s="140" t="s">
        <v>5</v>
      </c>
      <c r="B4">
        <v>0.53793758153915405</v>
      </c>
      <c r="C4">
        <v>0.53132116794586182</v>
      </c>
      <c r="D4">
        <v>0.4985162615776062</v>
      </c>
      <c r="E4">
        <v>0.55599886178970337</v>
      </c>
    </row>
    <row r="5" spans="1:5" ht="15">
      <c r="A5" s="140" t="s">
        <v>162</v>
      </c>
      <c r="B5">
        <v>0.39701274037361145</v>
      </c>
      <c r="C5">
        <v>0.39440995454788208</v>
      </c>
      <c r="D5">
        <v>0.35320055484771729</v>
      </c>
      <c r="E5">
        <v>0.41582050919532776</v>
      </c>
    </row>
    <row r="6" spans="1:5" ht="15">
      <c r="A6" s="140" t="s">
        <v>4</v>
      </c>
      <c r="B6">
        <v>0.22216202318668365</v>
      </c>
      <c r="C6">
        <v>0.20926421880722046</v>
      </c>
      <c r="D6">
        <v>0.17933022975921631</v>
      </c>
      <c r="E6">
        <v>0.22792065143585205</v>
      </c>
    </row>
    <row r="7" spans="1:5" ht="15">
      <c r="A7" s="140" t="s">
        <v>161</v>
      </c>
      <c r="B7">
        <v>0.1680983304977417</v>
      </c>
      <c r="C7">
        <v>0.1654742956161499</v>
      </c>
      <c r="D7">
        <v>0.14257353544235229</v>
      </c>
      <c r="E7">
        <v>0.17992696166038513</v>
      </c>
    </row>
    <row r="8" spans="1:5" ht="15">
      <c r="A8" s="140" t="s">
        <v>3</v>
      </c>
      <c r="B8">
        <v>0.10485170781612396</v>
      </c>
      <c r="C8">
        <v>0.10120198875665665</v>
      </c>
      <c r="D8">
        <v>8.935856819152832E-2</v>
      </c>
      <c r="E8">
        <v>0.10387864708900452</v>
      </c>
    </row>
    <row r="9" spans="1:5" ht="15">
      <c r="A9" s="140" t="s">
        <v>101</v>
      </c>
      <c r="B9">
        <v>5.0781618803739548E-2</v>
      </c>
      <c r="C9">
        <v>5.2712209522724152E-2</v>
      </c>
      <c r="D9">
        <v>4.5927960425615311E-2</v>
      </c>
      <c r="E9">
        <v>4.5173443853855133E-2</v>
      </c>
    </row>
    <row r="12" spans="1:5">
      <c r="A12" s="140" t="s">
        <v>160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A12" sqref="A12"/>
    </sheetView>
  </sheetViews>
  <sheetFormatPr baseColWidth="10" defaultColWidth="8.83203125" defaultRowHeight="14" x14ac:dyDescent="0"/>
  <cols>
    <col min="1" max="16384" width="8.83203125" style="140"/>
  </cols>
  <sheetData>
    <row r="1" spans="1:7">
      <c r="A1" s="140" t="s">
        <v>170</v>
      </c>
      <c r="B1" s="140" t="s">
        <v>131</v>
      </c>
      <c r="C1" s="140" t="s">
        <v>128</v>
      </c>
      <c r="D1" s="140" t="s">
        <v>169</v>
      </c>
      <c r="E1" s="140" t="s">
        <v>168</v>
      </c>
      <c r="F1" s="140" t="s">
        <v>167</v>
      </c>
      <c r="G1" s="140" t="s">
        <v>166</v>
      </c>
    </row>
    <row r="2" spans="1:7" ht="15">
      <c r="A2" s="140" t="s">
        <v>164</v>
      </c>
      <c r="B2" s="140" t="s">
        <v>165</v>
      </c>
      <c r="C2">
        <v>-6.0197390141834603E-2</v>
      </c>
      <c r="D2">
        <v>9.8376387715329514E-2</v>
      </c>
      <c r="E2">
        <v>1113920765952</v>
      </c>
      <c r="F2">
        <v>4183389110272</v>
      </c>
      <c r="G2">
        <v>0.25074325706222661</v>
      </c>
    </row>
    <row r="3" spans="1:7" ht="15">
      <c r="A3" s="140" t="s">
        <v>164</v>
      </c>
      <c r="B3" s="140" t="s">
        <v>23</v>
      </c>
      <c r="C3">
        <v>-6.9624843829823009E-3</v>
      </c>
      <c r="D3">
        <v>5.4379579523393368E-2</v>
      </c>
      <c r="E3">
        <v>1113920765952</v>
      </c>
      <c r="F3">
        <v>4183389110272</v>
      </c>
      <c r="G3">
        <v>0.21829723135213358</v>
      </c>
    </row>
    <row r="4" spans="1:7" ht="15">
      <c r="A4" s="140" t="s">
        <v>164</v>
      </c>
      <c r="B4" s="140" t="s">
        <v>22</v>
      </c>
      <c r="C4">
        <v>1.1190114390053261E-3</v>
      </c>
      <c r="D4">
        <v>3.5491980059447994E-2</v>
      </c>
      <c r="E4">
        <v>1113920765952</v>
      </c>
      <c r="F4">
        <v>4183389110272</v>
      </c>
      <c r="G4">
        <v>0.19300210072501225</v>
      </c>
    </row>
    <row r="5" spans="1:7" ht="15">
      <c r="A5" s="140" t="s">
        <v>164</v>
      </c>
      <c r="B5" s="140" t="s">
        <v>21</v>
      </c>
      <c r="C5">
        <v>8.5004223541544927E-3</v>
      </c>
      <c r="D5">
        <v>6.6731900207092895E-2</v>
      </c>
      <c r="E5">
        <v>1113920765952</v>
      </c>
      <c r="F5">
        <v>4183389110272</v>
      </c>
      <c r="G5">
        <v>0.22389993732488528</v>
      </c>
    </row>
    <row r="6" spans="1:7" ht="15">
      <c r="A6" s="140" t="s">
        <v>164</v>
      </c>
      <c r="B6" s="140" t="s">
        <v>20</v>
      </c>
      <c r="C6">
        <v>3.1253964020500298E-2</v>
      </c>
      <c r="D6">
        <v>8.7032531004046523E-2</v>
      </c>
      <c r="E6">
        <v>1113920765952</v>
      </c>
      <c r="F6">
        <v>4183389110272</v>
      </c>
      <c r="G6">
        <v>0.23002430156614659</v>
      </c>
    </row>
    <row r="7" spans="1:7" ht="15">
      <c r="A7" s="140" t="s">
        <v>164</v>
      </c>
      <c r="B7" s="140" t="s">
        <v>19</v>
      </c>
      <c r="C7">
        <v>6.6143599306959622E-2</v>
      </c>
      <c r="D7">
        <v>9.6265655076726478E-2</v>
      </c>
      <c r="E7">
        <v>1113920765952</v>
      </c>
      <c r="F7">
        <v>4183389110272</v>
      </c>
      <c r="G7">
        <v>0.23203996519993739</v>
      </c>
    </row>
    <row r="8" spans="1:7" ht="15">
      <c r="A8" s="140" t="s">
        <v>164</v>
      </c>
      <c r="B8" s="140" t="s">
        <v>18</v>
      </c>
      <c r="C8">
        <v>0.10394883318035902</v>
      </c>
      <c r="D8">
        <v>0.10459537830129041</v>
      </c>
      <c r="E8">
        <v>1113920765952</v>
      </c>
      <c r="F8">
        <v>4183389110272</v>
      </c>
      <c r="G8">
        <v>0.23409580595783105</v>
      </c>
    </row>
    <row r="9" spans="1:7" ht="15">
      <c r="A9" s="140" t="s">
        <v>164</v>
      </c>
      <c r="B9" s="140" t="s">
        <v>17</v>
      </c>
      <c r="C9">
        <v>0.14819108272400491</v>
      </c>
      <c r="D9">
        <v>0.11846369903846904</v>
      </c>
      <c r="E9">
        <v>1113920765952</v>
      </c>
      <c r="F9">
        <v>4183389110272</v>
      </c>
      <c r="G9">
        <v>0.23941788928832156</v>
      </c>
    </row>
    <row r="10" spans="1:7" ht="15">
      <c r="A10" s="140" t="s">
        <v>164</v>
      </c>
      <c r="B10" s="140" t="s">
        <v>16</v>
      </c>
      <c r="C10">
        <v>0.20948669464124445</v>
      </c>
      <c r="D10">
        <v>0.13755816778698027</v>
      </c>
      <c r="E10">
        <v>1113920765952</v>
      </c>
      <c r="F10">
        <v>4183389110272</v>
      </c>
      <c r="G10">
        <v>0.24872234998399906</v>
      </c>
    </row>
    <row r="11" spans="1:7" ht="15">
      <c r="A11" s="140" t="s">
        <v>164</v>
      </c>
      <c r="B11" s="140" t="s">
        <v>15</v>
      </c>
      <c r="C11">
        <v>0.1453157070380568</v>
      </c>
      <c r="D11">
        <v>8.0348723711492973E-2</v>
      </c>
      <c r="E11">
        <v>1113920765952</v>
      </c>
      <c r="F11">
        <v>4183389110272</v>
      </c>
      <c r="G11">
        <v>0.25730713523307958</v>
      </c>
    </row>
    <row r="12" spans="1:7" ht="15">
      <c r="A12" s="140" t="s">
        <v>164</v>
      </c>
      <c r="B12" s="140" t="s">
        <v>14</v>
      </c>
      <c r="C12">
        <v>0.17387033159710344</v>
      </c>
      <c r="D12">
        <v>8.0777628529359519E-2</v>
      </c>
      <c r="E12">
        <v>1113920765952</v>
      </c>
      <c r="F12">
        <v>4183389110272</v>
      </c>
      <c r="G12">
        <v>0.26931010111199588</v>
      </c>
    </row>
    <row r="13" spans="1:7" ht="15">
      <c r="A13" s="140" t="s">
        <v>164</v>
      </c>
      <c r="B13" s="140" t="s">
        <v>13</v>
      </c>
      <c r="C13">
        <v>3.6756690430906458E-2</v>
      </c>
      <c r="D13">
        <v>1.4439203332357138E-2</v>
      </c>
      <c r="E13">
        <v>1113920765952</v>
      </c>
      <c r="F13">
        <v>4183389110272</v>
      </c>
      <c r="G13">
        <v>0.30878720098823492</v>
      </c>
    </row>
    <row r="14" spans="1:7" ht="15">
      <c r="A14" s="140" t="s">
        <v>164</v>
      </c>
      <c r="B14" s="140" t="s">
        <v>12</v>
      </c>
      <c r="C14">
        <v>5.3214968499154504E-2</v>
      </c>
      <c r="D14">
        <v>1.6423226783590289E-2</v>
      </c>
      <c r="E14">
        <v>1113920765952</v>
      </c>
      <c r="F14">
        <v>4183389110272</v>
      </c>
      <c r="G14">
        <v>0.36357155197864549</v>
      </c>
    </row>
    <row r="15" spans="1:7" ht="15">
      <c r="A15" s="140" t="s">
        <v>164</v>
      </c>
      <c r="B15" s="140" t="s">
        <v>11</v>
      </c>
      <c r="C15">
        <v>1.5944665958111833E-2</v>
      </c>
      <c r="D15">
        <v>3.2599112823785375E-3</v>
      </c>
      <c r="E15">
        <v>1113920765952</v>
      </c>
      <c r="F15">
        <v>4183389110272</v>
      </c>
      <c r="G15">
        <v>0.41385979906403175</v>
      </c>
    </row>
    <row r="16" spans="1:7" ht="15">
      <c r="A16" s="140" t="s">
        <v>164</v>
      </c>
      <c r="B16" s="140" t="s">
        <v>10</v>
      </c>
      <c r="C16">
        <v>2.7485943695393974E-2</v>
      </c>
      <c r="D16">
        <v>3.5047814731208357E-3</v>
      </c>
      <c r="E16">
        <v>1113920765952</v>
      </c>
      <c r="F16">
        <v>4183389110272</v>
      </c>
      <c r="G16">
        <v>0.47070210042716898</v>
      </c>
    </row>
    <row r="17" spans="1:7" ht="15">
      <c r="A17" s="140" t="s">
        <v>164</v>
      </c>
      <c r="B17" s="140" t="s">
        <v>9</v>
      </c>
      <c r="C17">
        <v>4.5927959639861765E-2</v>
      </c>
      <c r="D17">
        <v>2.3512461749242218E-3</v>
      </c>
      <c r="E17">
        <v>1113920765952</v>
      </c>
      <c r="F17">
        <v>4183389110272</v>
      </c>
      <c r="G17">
        <v>0.65110485921988592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G2" sqref="G2"/>
    </sheetView>
  </sheetViews>
  <sheetFormatPr baseColWidth="10" defaultColWidth="8.83203125" defaultRowHeight="14" x14ac:dyDescent="0"/>
  <cols>
    <col min="1" max="16384" width="8.83203125" style="140"/>
  </cols>
  <sheetData>
    <row r="1" spans="1:7">
      <c r="A1" s="140" t="s">
        <v>170</v>
      </c>
      <c r="B1" s="140" t="s">
        <v>131</v>
      </c>
      <c r="C1" s="140" t="s">
        <v>128</v>
      </c>
      <c r="D1" s="140" t="s">
        <v>169</v>
      </c>
      <c r="E1" s="140" t="s">
        <v>168</v>
      </c>
      <c r="F1" s="140" t="s">
        <v>167</v>
      </c>
      <c r="G1" s="140" t="s">
        <v>166</v>
      </c>
    </row>
    <row r="2" spans="1:7" ht="15">
      <c r="A2" s="140" t="s">
        <v>171</v>
      </c>
      <c r="B2" s="140" t="s">
        <v>165</v>
      </c>
      <c r="C2">
        <v>-1.2970305828172294E-2</v>
      </c>
      <c r="D2">
        <v>4.852223843141406E-2</v>
      </c>
      <c r="E2">
        <v>1685379612672</v>
      </c>
      <c r="F2">
        <v>9624316018688</v>
      </c>
      <c r="G2">
        <v>0.33409881992324436</v>
      </c>
    </row>
    <row r="3" spans="1:7" ht="15">
      <c r="A3" s="140" t="s">
        <v>171</v>
      </c>
      <c r="B3" s="140" t="s">
        <v>23</v>
      </c>
      <c r="C3">
        <v>1.2291123026699946E-3</v>
      </c>
      <c r="D3">
        <v>3.3939871966591699E-2</v>
      </c>
      <c r="E3">
        <v>1685379612672</v>
      </c>
      <c r="F3">
        <v>9624316018688</v>
      </c>
      <c r="G3">
        <v>0.33816009957074672</v>
      </c>
    </row>
    <row r="4" spans="1:7" ht="15">
      <c r="A4" s="140" t="s">
        <v>171</v>
      </c>
      <c r="B4" s="140" t="s">
        <v>22</v>
      </c>
      <c r="C4">
        <v>7.669044763793053E-3</v>
      </c>
      <c r="D4">
        <v>6.5920431281961969E-2</v>
      </c>
      <c r="E4">
        <v>1685379612672</v>
      </c>
      <c r="F4">
        <v>9624316018688</v>
      </c>
      <c r="G4">
        <v>0.31563197432968226</v>
      </c>
    </row>
    <row r="5" spans="1:7" ht="15">
      <c r="A5" s="140" t="s">
        <v>171</v>
      </c>
      <c r="B5" s="140" t="s">
        <v>21</v>
      </c>
      <c r="C5">
        <v>1.8328179145494016E-2</v>
      </c>
      <c r="D5">
        <v>8.2287353168944657E-2</v>
      </c>
      <c r="E5">
        <v>1685379612672</v>
      </c>
      <c r="F5">
        <v>9624316018688</v>
      </c>
      <c r="G5">
        <v>0.32078721475528482</v>
      </c>
    </row>
    <row r="6" spans="1:7" ht="15">
      <c r="A6" s="140" t="s">
        <v>171</v>
      </c>
      <c r="B6" s="140" t="s">
        <v>20</v>
      </c>
      <c r="C6">
        <v>3.3785109466725943E-2</v>
      </c>
      <c r="D6">
        <v>8.0186747532597885E-2</v>
      </c>
      <c r="E6">
        <v>1685379612672</v>
      </c>
      <c r="F6">
        <v>9624316018688</v>
      </c>
      <c r="G6">
        <v>0.32108994572148891</v>
      </c>
    </row>
    <row r="7" spans="1:7" ht="15">
      <c r="A7" s="140" t="s">
        <v>171</v>
      </c>
      <c r="B7" s="140" t="s">
        <v>19</v>
      </c>
      <c r="C7">
        <v>5.2256992581227221E-2</v>
      </c>
      <c r="D7">
        <v>8.817616008711604E-2</v>
      </c>
      <c r="E7">
        <v>1685379612672</v>
      </c>
      <c r="F7">
        <v>9624316018688</v>
      </c>
      <c r="G7">
        <v>0.32217844305700505</v>
      </c>
    </row>
    <row r="8" spans="1:7" ht="15">
      <c r="A8" s="140" t="s">
        <v>171</v>
      </c>
      <c r="B8" s="140" t="s">
        <v>18</v>
      </c>
      <c r="C8">
        <v>7.7195631735835227E-2</v>
      </c>
      <c r="D8">
        <v>0.1011606515983292</v>
      </c>
      <c r="E8">
        <v>1685379612672</v>
      </c>
      <c r="F8">
        <v>9624316018688</v>
      </c>
      <c r="G8">
        <v>0.32724530628460818</v>
      </c>
    </row>
    <row r="9" spans="1:7" ht="15">
      <c r="A9" s="140" t="s">
        <v>171</v>
      </c>
      <c r="B9" s="140" t="s">
        <v>17</v>
      </c>
      <c r="C9">
        <v>0.11425005953354556</v>
      </c>
      <c r="D9">
        <v>0.11507825235659488</v>
      </c>
      <c r="E9">
        <v>1685379612672</v>
      </c>
      <c r="F9">
        <v>9624316018688</v>
      </c>
      <c r="G9">
        <v>0.33130986071963603</v>
      </c>
    </row>
    <row r="10" spans="1:7" ht="15">
      <c r="A10" s="140" t="s">
        <v>171</v>
      </c>
      <c r="B10" s="140" t="s">
        <v>16</v>
      </c>
      <c r="C10">
        <v>0.17693499188094297</v>
      </c>
      <c r="D10">
        <v>0.13674621288723671</v>
      </c>
      <c r="E10">
        <v>1685379612672</v>
      </c>
      <c r="F10">
        <v>9624316018688</v>
      </c>
      <c r="G10">
        <v>0.33980498617309401</v>
      </c>
    </row>
    <row r="11" spans="1:7" ht="15">
      <c r="A11" s="140" t="s">
        <v>171</v>
      </c>
      <c r="B11" s="140" t="s">
        <v>15</v>
      </c>
      <c r="C11">
        <v>0.13691122650061646</v>
      </c>
      <c r="D11">
        <v>8.6377894804037791E-2</v>
      </c>
      <c r="E11">
        <v>1685379612672</v>
      </c>
      <c r="F11">
        <v>9624316018688</v>
      </c>
      <c r="G11">
        <v>0.34971960281568698</v>
      </c>
    </row>
    <row r="12" spans="1:7" ht="15">
      <c r="A12" s="140" t="s">
        <v>171</v>
      </c>
      <c r="B12" s="140" t="s">
        <v>14</v>
      </c>
      <c r="C12">
        <v>0.18514574316534882</v>
      </c>
      <c r="D12">
        <v>9.7268905466850727E-2</v>
      </c>
      <c r="E12">
        <v>1685379612672</v>
      </c>
      <c r="F12">
        <v>9624316018688</v>
      </c>
      <c r="G12">
        <v>0.36760977490141239</v>
      </c>
    </row>
    <row r="13" spans="1:7" ht="15">
      <c r="A13" s="140" t="s">
        <v>171</v>
      </c>
      <c r="B13" s="140" t="s">
        <v>13</v>
      </c>
      <c r="C13">
        <v>4.3789913715676691E-2</v>
      </c>
      <c r="D13">
        <v>1.9011243284658891E-2</v>
      </c>
      <c r="E13">
        <v>1685379612672</v>
      </c>
      <c r="F13">
        <v>9624316018688</v>
      </c>
      <c r="G13">
        <v>0.38986343664390571</v>
      </c>
    </row>
    <row r="14" spans="1:7" ht="15">
      <c r="A14" s="140" t="s">
        <v>171</v>
      </c>
      <c r="B14" s="140" t="s">
        <v>12</v>
      </c>
      <c r="C14">
        <v>6.4272308948320034E-2</v>
      </c>
      <c r="D14">
        <v>2.4510688107689211E-2</v>
      </c>
      <c r="E14">
        <v>1685379612672</v>
      </c>
      <c r="F14">
        <v>9624316018688</v>
      </c>
      <c r="G14">
        <v>0.39680486363092604</v>
      </c>
    </row>
    <row r="15" spans="1:7" ht="15">
      <c r="A15" s="140" t="s">
        <v>171</v>
      </c>
      <c r="B15" s="140" t="s">
        <v>11</v>
      </c>
      <c r="C15">
        <v>1.8738682682144497E-2</v>
      </c>
      <c r="D15">
        <v>5.4063094247457566E-3</v>
      </c>
      <c r="E15">
        <v>1685379612672</v>
      </c>
      <c r="F15">
        <v>9624316018688</v>
      </c>
      <c r="G15">
        <v>0.3978396742976063</v>
      </c>
    </row>
    <row r="16" spans="1:7" ht="15">
      <c r="A16" s="140" t="s">
        <v>171</v>
      </c>
      <c r="B16" s="140" t="s">
        <v>10</v>
      </c>
      <c r="C16">
        <v>2.9751100981241188E-2</v>
      </c>
      <c r="D16">
        <v>7.789000947927071E-3</v>
      </c>
      <c r="E16">
        <v>1685379612672</v>
      </c>
      <c r="F16">
        <v>9624316018688</v>
      </c>
      <c r="G16">
        <v>0.38676041701160141</v>
      </c>
    </row>
    <row r="17" spans="1:7" ht="15">
      <c r="A17" s="140" t="s">
        <v>171</v>
      </c>
      <c r="B17" s="140" t="s">
        <v>9</v>
      </c>
      <c r="C17">
        <v>5.2712208424590686E-2</v>
      </c>
      <c r="D17">
        <v>7.6180386533037598E-3</v>
      </c>
      <c r="E17">
        <v>1685379612672</v>
      </c>
      <c r="F17">
        <v>9624316018688</v>
      </c>
      <c r="G17">
        <v>0.36386386836187162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A12" sqref="A12"/>
    </sheetView>
  </sheetViews>
  <sheetFormatPr baseColWidth="10" defaultColWidth="8.83203125" defaultRowHeight="14" x14ac:dyDescent="0"/>
  <cols>
    <col min="1" max="16384" width="8.83203125" style="140"/>
  </cols>
  <sheetData>
    <row r="1" spans="1:7">
      <c r="A1" s="140" t="s">
        <v>170</v>
      </c>
      <c r="B1" s="140" t="s">
        <v>131</v>
      </c>
      <c r="C1" s="140" t="s">
        <v>128</v>
      </c>
      <c r="D1" s="140" t="s">
        <v>169</v>
      </c>
      <c r="E1" s="140" t="s">
        <v>168</v>
      </c>
      <c r="F1" s="140" t="s">
        <v>167</v>
      </c>
      <c r="G1" s="140" t="s">
        <v>166</v>
      </c>
    </row>
    <row r="2" spans="1:7" ht="15">
      <c r="A2" s="140" t="s">
        <v>172</v>
      </c>
      <c r="B2" s="140" t="s">
        <v>165</v>
      </c>
      <c r="C2">
        <v>-1.8705932236758774E-2</v>
      </c>
      <c r="D2">
        <v>6.5892597176092194E-2</v>
      </c>
      <c r="E2">
        <v>850557534208</v>
      </c>
      <c r="F2">
        <v>5898357440512</v>
      </c>
      <c r="G2">
        <v>0.3295789196520994</v>
      </c>
    </row>
    <row r="3" spans="1:7" ht="15">
      <c r="A3" s="140" t="s">
        <v>172</v>
      </c>
      <c r="B3" s="140" t="s">
        <v>23</v>
      </c>
      <c r="C3">
        <v>-1.4760229133304619E-4</v>
      </c>
      <c r="D3">
        <v>4.8442063113509223E-2</v>
      </c>
      <c r="E3">
        <v>850557534208</v>
      </c>
      <c r="F3">
        <v>5898357440512</v>
      </c>
      <c r="G3">
        <v>0.30437075848032336</v>
      </c>
    </row>
    <row r="4" spans="1:7" ht="15">
      <c r="A4" s="140" t="s">
        <v>172</v>
      </c>
      <c r="B4" s="140" t="s">
        <v>22</v>
      </c>
      <c r="C4">
        <v>4.7848758793380278E-3</v>
      </c>
      <c r="D4">
        <v>6.5517313790537685E-2</v>
      </c>
      <c r="E4">
        <v>850557534208</v>
      </c>
      <c r="F4">
        <v>5898357440512</v>
      </c>
      <c r="G4">
        <v>0.31958922790757155</v>
      </c>
    </row>
    <row r="5" spans="1:7" ht="15">
      <c r="A5" s="140" t="s">
        <v>172</v>
      </c>
      <c r="B5" s="140" t="s">
        <v>21</v>
      </c>
      <c r="C5">
        <v>1.3557386487988708E-2</v>
      </c>
      <c r="D5">
        <v>8.0504842037215779E-2</v>
      </c>
      <c r="E5">
        <v>850557534208</v>
      </c>
      <c r="F5">
        <v>5898357440512</v>
      </c>
      <c r="G5">
        <v>0.34385951147673799</v>
      </c>
    </row>
    <row r="6" spans="1:7" ht="15">
      <c r="A6" s="140" t="s">
        <v>172</v>
      </c>
      <c r="B6" s="140" t="s">
        <v>20</v>
      </c>
      <c r="C6">
        <v>2.7379956861177387E-2</v>
      </c>
      <c r="D6">
        <v>8.8700053622822614E-2</v>
      </c>
      <c r="E6">
        <v>850557534208</v>
      </c>
      <c r="F6">
        <v>5898357440512</v>
      </c>
      <c r="G6">
        <v>0.35704746972777518</v>
      </c>
    </row>
    <row r="7" spans="1:7" ht="15">
      <c r="A7" s="140" t="s">
        <v>172</v>
      </c>
      <c r="B7" s="140" t="s">
        <v>19</v>
      </c>
      <c r="C7">
        <v>4.7326828559460181E-2</v>
      </c>
      <c r="D7">
        <v>9.7694702131603639E-2</v>
      </c>
      <c r="E7">
        <v>850557534208</v>
      </c>
      <c r="F7">
        <v>5898357440512</v>
      </c>
      <c r="G7">
        <v>0.36355034760938398</v>
      </c>
    </row>
    <row r="8" spans="1:7" ht="15">
      <c r="A8" s="140" t="s">
        <v>172</v>
      </c>
      <c r="B8" s="140" t="s">
        <v>18</v>
      </c>
      <c r="C8">
        <v>7.4410032617453145E-2</v>
      </c>
      <c r="D8">
        <v>0.10854776979290663</v>
      </c>
      <c r="E8">
        <v>850557534208</v>
      </c>
      <c r="F8">
        <v>5898357440512</v>
      </c>
      <c r="G8">
        <v>0.37042022055725282</v>
      </c>
    </row>
    <row r="9" spans="1:7" ht="15">
      <c r="A9" s="140" t="s">
        <v>172</v>
      </c>
      <c r="B9" s="140" t="s">
        <v>17</v>
      </c>
      <c r="C9">
        <v>0.11397393707553914</v>
      </c>
      <c r="D9">
        <v>0.11874415429013871</v>
      </c>
      <c r="E9">
        <v>850557534208</v>
      </c>
      <c r="F9">
        <v>5898357440512</v>
      </c>
      <c r="G9">
        <v>0.37691313630679835</v>
      </c>
    </row>
    <row r="10" spans="1:7" ht="15">
      <c r="A10" s="140" t="s">
        <v>172</v>
      </c>
      <c r="B10" s="140" t="s">
        <v>16</v>
      </c>
      <c r="C10">
        <v>0.18142167060947981</v>
      </c>
      <c r="D10">
        <v>0.12810717226553292</v>
      </c>
      <c r="E10">
        <v>850557534208</v>
      </c>
      <c r="F10">
        <v>5898357440512</v>
      </c>
      <c r="G10">
        <v>0.38148342005758118</v>
      </c>
    </row>
    <row r="11" spans="1:7" ht="15">
      <c r="A11" s="140" t="s">
        <v>172</v>
      </c>
      <c r="B11" s="140" t="s">
        <v>15</v>
      </c>
      <c r="C11">
        <v>0.14017833225951198</v>
      </c>
      <c r="D11">
        <v>7.006886038033093E-2</v>
      </c>
      <c r="E11">
        <v>850557534208</v>
      </c>
      <c r="F11">
        <v>5898357440512</v>
      </c>
      <c r="G11">
        <v>0.38736880544771107</v>
      </c>
    </row>
    <row r="12" spans="1:7" ht="15">
      <c r="A12" s="140" t="s">
        <v>172</v>
      </c>
      <c r="B12" s="140" t="s">
        <v>14</v>
      </c>
      <c r="C12">
        <v>0.18789986185684793</v>
      </c>
      <c r="D12">
        <v>7.3145497985509331E-2</v>
      </c>
      <c r="E12">
        <v>850557534208</v>
      </c>
      <c r="F12">
        <v>5898357440512</v>
      </c>
      <c r="G12">
        <v>0.42338119416016856</v>
      </c>
    </row>
    <row r="13" spans="1:7" ht="15">
      <c r="A13" s="140" t="s">
        <v>172</v>
      </c>
      <c r="B13" s="140" t="s">
        <v>13</v>
      </c>
      <c r="C13">
        <v>4.7993692697423707E-2</v>
      </c>
      <c r="D13">
        <v>1.4679418581283828E-2</v>
      </c>
      <c r="E13">
        <v>850557534208</v>
      </c>
      <c r="F13">
        <v>5898357440512</v>
      </c>
      <c r="G13">
        <v>0.48979591553881435</v>
      </c>
    </row>
    <row r="14" spans="1:7" ht="15">
      <c r="A14" s="140" t="s">
        <v>172</v>
      </c>
      <c r="B14" s="140" t="s">
        <v>12</v>
      </c>
      <c r="C14">
        <v>7.60483107604987E-2</v>
      </c>
      <c r="D14">
        <v>1.9347850595854459E-2</v>
      </c>
      <c r="E14">
        <v>850557534208</v>
      </c>
      <c r="F14">
        <v>5898357440512</v>
      </c>
      <c r="G14">
        <v>0.52452726468217836</v>
      </c>
    </row>
    <row r="15" spans="1:7" ht="15">
      <c r="A15" s="140" t="s">
        <v>172</v>
      </c>
      <c r="B15" s="140" t="s">
        <v>11</v>
      </c>
      <c r="C15">
        <v>2.2376168354555966E-2</v>
      </c>
      <c r="D15">
        <v>4.845574647267906E-3</v>
      </c>
      <c r="E15">
        <v>850557534208</v>
      </c>
      <c r="F15">
        <v>5898357440512</v>
      </c>
      <c r="G15">
        <v>0.54937836943501572</v>
      </c>
    </row>
    <row r="16" spans="1:7" ht="15">
      <c r="A16" s="140" t="s">
        <v>172</v>
      </c>
      <c r="B16" s="140" t="s">
        <v>10</v>
      </c>
      <c r="C16">
        <v>3.6329035780257507E-2</v>
      </c>
      <c r="D16">
        <v>7.0777928507458811E-3</v>
      </c>
      <c r="E16">
        <v>850557534208</v>
      </c>
      <c r="F16">
        <v>5898357440512</v>
      </c>
      <c r="G16">
        <v>0.52144243868789408</v>
      </c>
    </row>
    <row r="17" spans="1:7" ht="15">
      <c r="A17" s="140" t="s">
        <v>172</v>
      </c>
      <c r="B17" s="140" t="s">
        <v>9</v>
      </c>
      <c r="C17">
        <v>4.5173444728559609E-2</v>
      </c>
      <c r="D17">
        <v>8.6843367386482666E-3</v>
      </c>
      <c r="E17">
        <v>850557534208</v>
      </c>
      <c r="F17">
        <v>5898357440512</v>
      </c>
      <c r="G17">
        <v>0.49793894760293472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D12" sqref="D12"/>
    </sheetView>
  </sheetViews>
  <sheetFormatPr baseColWidth="10" defaultColWidth="8.83203125" defaultRowHeight="14" x14ac:dyDescent="0"/>
  <cols>
    <col min="1" max="16384" width="8.83203125" style="140"/>
  </cols>
  <sheetData>
    <row r="1" spans="1:7" s="141" customFormat="1" ht="28">
      <c r="A1" s="141" t="s">
        <v>170</v>
      </c>
      <c r="B1" s="141" t="s">
        <v>131</v>
      </c>
      <c r="C1" s="141" t="s">
        <v>176</v>
      </c>
      <c r="D1" s="141" t="s">
        <v>175</v>
      </c>
      <c r="E1" s="141" t="s">
        <v>166</v>
      </c>
      <c r="F1" s="141" t="s">
        <v>174</v>
      </c>
      <c r="G1" s="141" t="s">
        <v>173</v>
      </c>
    </row>
    <row r="2" spans="1:7" ht="15">
      <c r="A2" s="140" t="s">
        <v>8</v>
      </c>
      <c r="B2" s="140" t="s">
        <v>165</v>
      </c>
      <c r="C2">
        <v>-2.616613014377725E-2</v>
      </c>
      <c r="D2">
        <v>7.3735419671781571E-2</v>
      </c>
      <c r="E2">
        <v>0.27867107729378865</v>
      </c>
      <c r="F2">
        <v>545141981184</v>
      </c>
      <c r="G2">
        <v>2948570546176</v>
      </c>
    </row>
    <row r="3" spans="1:7" ht="15">
      <c r="A3" s="140" t="s">
        <v>8</v>
      </c>
      <c r="B3" s="140" t="s">
        <v>23</v>
      </c>
      <c r="C3">
        <v>-6.9942647408618855E-4</v>
      </c>
      <c r="D3">
        <v>3.6674849594875873E-2</v>
      </c>
      <c r="E3">
        <v>0.28538645415657793</v>
      </c>
      <c r="F3">
        <v>545141981184</v>
      </c>
      <c r="G3">
        <v>2948570546176</v>
      </c>
    </row>
    <row r="4" spans="1:7" ht="15">
      <c r="A4" s="140" t="s">
        <v>8</v>
      </c>
      <c r="B4" s="140" t="s">
        <v>22</v>
      </c>
      <c r="C4">
        <v>4.6834830635837984E-3</v>
      </c>
      <c r="D4">
        <v>5.9009878234992832E-2</v>
      </c>
      <c r="E4">
        <v>0.28536878427057366</v>
      </c>
      <c r="F4">
        <v>545141981184</v>
      </c>
      <c r="G4">
        <v>2948570546176</v>
      </c>
    </row>
    <row r="5" spans="1:7" ht="15">
      <c r="A5" s="140" t="s">
        <v>8</v>
      </c>
      <c r="B5" s="140" t="s">
        <v>21</v>
      </c>
      <c r="C5">
        <v>1.4788405493421225E-2</v>
      </c>
      <c r="D5">
        <v>7.7704888181986634E-2</v>
      </c>
      <c r="E5">
        <v>0.30877837588845447</v>
      </c>
      <c r="F5">
        <v>545141981184</v>
      </c>
      <c r="G5">
        <v>2948570546176</v>
      </c>
    </row>
    <row r="6" spans="1:7" ht="15">
      <c r="A6" s="140" t="s">
        <v>8</v>
      </c>
      <c r="B6" s="140" t="s">
        <v>20</v>
      </c>
      <c r="C6">
        <v>3.1869614067068806E-2</v>
      </c>
      <c r="D6">
        <v>8.3680719202363071E-2</v>
      </c>
      <c r="E6">
        <v>0.30971422681661187</v>
      </c>
      <c r="F6">
        <v>545141981184</v>
      </c>
      <c r="G6">
        <v>2948570546176</v>
      </c>
    </row>
    <row r="7" spans="1:7" ht="15">
      <c r="A7" s="140" t="s">
        <v>8</v>
      </c>
      <c r="B7" s="140" t="s">
        <v>19</v>
      </c>
      <c r="C7">
        <v>5.0994234140934493E-2</v>
      </c>
      <c r="D7">
        <v>8.8253280648598664E-2</v>
      </c>
      <c r="E7">
        <v>0.30806165630232463</v>
      </c>
      <c r="F7">
        <v>545141981184</v>
      </c>
      <c r="G7">
        <v>2948570546176</v>
      </c>
    </row>
    <row r="8" spans="1:7" ht="15">
      <c r="A8" s="140" t="s">
        <v>8</v>
      </c>
      <c r="B8" s="140" t="s">
        <v>18</v>
      </c>
      <c r="C8">
        <v>8.221457593541999E-2</v>
      </c>
      <c r="D8">
        <v>0.10545074444964123</v>
      </c>
      <c r="E8">
        <v>0.30862380592430572</v>
      </c>
      <c r="F8">
        <v>545141981184</v>
      </c>
      <c r="G8">
        <v>2948570546176</v>
      </c>
    </row>
    <row r="9" spans="1:7" ht="15">
      <c r="A9" s="140" t="s">
        <v>8</v>
      </c>
      <c r="B9" s="140" t="s">
        <v>17</v>
      </c>
      <c r="C9">
        <v>0.12005672450575196</v>
      </c>
      <c r="D9">
        <v>0.11771632681230582</v>
      </c>
      <c r="E9">
        <v>0.30989995408559945</v>
      </c>
      <c r="F9">
        <v>545141981184</v>
      </c>
      <c r="G9">
        <v>2948570546176</v>
      </c>
    </row>
    <row r="10" spans="1:7" ht="15">
      <c r="A10" s="140" t="s">
        <v>8</v>
      </c>
      <c r="B10" s="140" t="s">
        <v>16</v>
      </c>
      <c r="C10">
        <v>0.18432092501828337</v>
      </c>
      <c r="D10">
        <v>0.13897994430521687</v>
      </c>
      <c r="E10">
        <v>0.31549001712398655</v>
      </c>
      <c r="F10">
        <v>545141981184</v>
      </c>
      <c r="G10">
        <v>2948570546176</v>
      </c>
    </row>
    <row r="11" spans="1:7" ht="15">
      <c r="A11" s="140" t="s">
        <v>8</v>
      </c>
      <c r="B11" s="140" t="s">
        <v>15</v>
      </c>
      <c r="C11">
        <v>0.14092485106497282</v>
      </c>
      <c r="D11">
        <v>8.3221918559552813E-2</v>
      </c>
      <c r="E11">
        <v>0.32389069075401827</v>
      </c>
      <c r="F11">
        <v>545141981184</v>
      </c>
      <c r="G11">
        <v>2948570546176</v>
      </c>
    </row>
    <row r="12" spans="1:7" ht="15">
      <c r="A12" s="140" t="s">
        <v>8</v>
      </c>
      <c r="B12" s="140" t="s">
        <v>14</v>
      </c>
      <c r="C12">
        <v>0.17485071729788038</v>
      </c>
      <c r="D12">
        <v>8.0201484159670655E-2</v>
      </c>
      <c r="E12">
        <v>0.35688937734879916</v>
      </c>
      <c r="F12">
        <v>545141981184</v>
      </c>
      <c r="G12">
        <v>2948570546176</v>
      </c>
    </row>
    <row r="13" spans="1:7" ht="15">
      <c r="A13" s="140" t="s">
        <v>8</v>
      </c>
      <c r="B13" s="140" t="s">
        <v>13</v>
      </c>
      <c r="C13">
        <v>5.4063690176872584E-2</v>
      </c>
      <c r="D13">
        <v>1.8318416643257937E-2</v>
      </c>
      <c r="E13">
        <v>0.41557753159104971</v>
      </c>
      <c r="F13">
        <v>545141981184</v>
      </c>
      <c r="G13">
        <v>2948570546176</v>
      </c>
    </row>
    <row r="14" spans="1:7" ht="15">
      <c r="A14" s="140" t="s">
        <v>8</v>
      </c>
      <c r="B14" s="140" t="s">
        <v>12</v>
      </c>
      <c r="C14">
        <v>6.324662837125708E-2</v>
      </c>
      <c r="D14">
        <v>1.9583165011566199E-2</v>
      </c>
      <c r="E14">
        <v>0.42391825439707209</v>
      </c>
      <c r="F14">
        <v>545141981184</v>
      </c>
      <c r="G14">
        <v>2948570546176</v>
      </c>
    </row>
    <row r="15" spans="1:7" ht="15">
      <c r="A15" s="140" t="s">
        <v>8</v>
      </c>
      <c r="B15" s="140" t="s">
        <v>11</v>
      </c>
      <c r="C15">
        <v>2.1985093482071508E-2</v>
      </c>
      <c r="D15">
        <v>4.6605951315643089E-3</v>
      </c>
      <c r="E15">
        <v>0.47464220190321782</v>
      </c>
      <c r="F15">
        <v>545141981184</v>
      </c>
      <c r="G15">
        <v>2948570546176</v>
      </c>
    </row>
    <row r="16" spans="1:7" ht="15">
      <c r="A16" s="140" t="s">
        <v>8</v>
      </c>
      <c r="B16" s="140" t="s">
        <v>10</v>
      </c>
      <c r="C16">
        <v>3.2084994081243587E-2</v>
      </c>
      <c r="D16">
        <v>6.4594688655914599E-3</v>
      </c>
      <c r="E16">
        <v>0.44057470791825504</v>
      </c>
      <c r="F16">
        <v>545141981184</v>
      </c>
      <c r="G16">
        <v>2948570546176</v>
      </c>
    </row>
    <row r="17" spans="1:7" ht="15">
      <c r="A17" s="140" t="s">
        <v>8</v>
      </c>
      <c r="B17" s="140" t="s">
        <v>9</v>
      </c>
      <c r="C17">
        <v>5.0781619919101822E-2</v>
      </c>
      <c r="D17">
        <v>6.3489005270341231E-3</v>
      </c>
      <c r="E17">
        <v>0.4612880759824865</v>
      </c>
      <c r="F17">
        <v>545141981184</v>
      </c>
      <c r="G17">
        <v>2948570546176</v>
      </c>
    </row>
    <row r="19" spans="1:7">
      <c r="A19" s="140" t="s">
        <v>160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40"/>
  <sheetViews>
    <sheetView workbookViewId="0">
      <pane xSplit="1" ySplit="5" topLeftCell="B6" activePane="bottomRight" state="frozen"/>
      <selection activeCell="D14" sqref="D14"/>
      <selection pane="topRight" activeCell="D14" sqref="D14"/>
      <selection pane="bottomLeft" activeCell="D14" sqref="D14"/>
      <selection pane="bottomRight" activeCell="A2" sqref="A2:P2"/>
    </sheetView>
  </sheetViews>
  <sheetFormatPr baseColWidth="10" defaultRowHeight="15" x14ac:dyDescent="0"/>
  <cols>
    <col min="1" max="1" width="15.5" style="1" customWidth="1"/>
    <col min="2" max="5" width="12" style="1" customWidth="1"/>
    <col min="6" max="6" width="2.83203125" style="1" customWidth="1"/>
    <col min="7" max="10" width="12" style="1" customWidth="1"/>
    <col min="11" max="11" width="2.83203125" style="1" customWidth="1"/>
    <col min="12" max="14" width="10.83203125" style="1"/>
    <col min="15" max="15" width="2.83203125" style="1" customWidth="1"/>
    <col min="16" max="16384" width="10.83203125" style="1"/>
  </cols>
  <sheetData>
    <row r="1" spans="1:19" ht="16" thickBot="1"/>
    <row r="2" spans="1:19" ht="33" customHeight="1" thickTop="1">
      <c r="A2" s="154" t="s">
        <v>184</v>
      </c>
      <c r="B2" s="154"/>
      <c r="C2" s="154"/>
      <c r="D2" s="154"/>
      <c r="E2" s="154"/>
      <c r="F2" s="154"/>
      <c r="G2" s="154"/>
      <c r="H2" s="154"/>
      <c r="I2" s="154"/>
      <c r="J2" s="154"/>
      <c r="K2" s="154"/>
      <c r="L2" s="154"/>
      <c r="M2" s="154"/>
      <c r="N2" s="154"/>
      <c r="O2" s="154"/>
      <c r="P2" s="154"/>
    </row>
    <row r="3" spans="1:19">
      <c r="A3" s="5"/>
      <c r="B3" s="28" t="s">
        <v>47</v>
      </c>
      <c r="C3" s="28" t="s">
        <v>46</v>
      </c>
      <c r="D3" s="28" t="s">
        <v>45</v>
      </c>
      <c r="E3" s="28" t="s">
        <v>44</v>
      </c>
      <c r="F3" s="28"/>
      <c r="G3" s="28" t="s">
        <v>43</v>
      </c>
      <c r="H3" s="28" t="s">
        <v>42</v>
      </c>
      <c r="I3" s="28" t="s">
        <v>41</v>
      </c>
      <c r="J3" s="28" t="s">
        <v>40</v>
      </c>
      <c r="K3" s="28"/>
      <c r="L3" s="28" t="s">
        <v>39</v>
      </c>
      <c r="M3" s="28" t="s">
        <v>38</v>
      </c>
      <c r="N3" s="28" t="s">
        <v>37</v>
      </c>
      <c r="O3" s="28"/>
      <c r="P3" s="28" t="s">
        <v>56</v>
      </c>
    </row>
    <row r="4" spans="1:19" ht="44" customHeight="1">
      <c r="A4" s="5"/>
      <c r="B4" s="158" t="s">
        <v>36</v>
      </c>
      <c r="C4" s="158"/>
      <c r="D4" s="158"/>
      <c r="E4" s="158"/>
      <c r="F4" s="27"/>
      <c r="G4" s="157" t="s">
        <v>35</v>
      </c>
      <c r="H4" s="157"/>
      <c r="I4" s="157"/>
      <c r="J4" s="157"/>
      <c r="K4" s="27"/>
      <c r="L4" s="159" t="s">
        <v>34</v>
      </c>
      <c r="M4" s="159"/>
      <c r="N4" s="159"/>
      <c r="O4" s="131"/>
      <c r="P4" s="161" t="s">
        <v>138</v>
      </c>
      <c r="R4" s="160" t="s">
        <v>33</v>
      </c>
      <c r="S4" s="160" t="s">
        <v>32</v>
      </c>
    </row>
    <row r="5" spans="1:19" s="22" customFormat="1" ht="31" customHeight="1">
      <c r="A5" s="25"/>
      <c r="B5" s="24" t="s">
        <v>31</v>
      </c>
      <c r="C5" s="26" t="s">
        <v>30</v>
      </c>
      <c r="D5" s="26" t="s">
        <v>29</v>
      </c>
      <c r="E5" s="26" t="s">
        <v>28</v>
      </c>
      <c r="F5" s="25"/>
      <c r="G5" s="24" t="s">
        <v>31</v>
      </c>
      <c r="H5" s="26" t="s">
        <v>30</v>
      </c>
      <c r="I5" s="26" t="s">
        <v>29</v>
      </c>
      <c r="J5" s="26" t="s">
        <v>28</v>
      </c>
      <c r="K5" s="25"/>
      <c r="L5" s="24" t="s">
        <v>27</v>
      </c>
      <c r="M5" s="23" t="s">
        <v>26</v>
      </c>
      <c r="N5" s="23" t="s">
        <v>25</v>
      </c>
      <c r="O5" s="23"/>
      <c r="P5" s="162"/>
      <c r="R5" s="160"/>
      <c r="S5" s="160"/>
    </row>
    <row r="6" spans="1:19">
      <c r="A6" s="16" t="s">
        <v>24</v>
      </c>
      <c r="B6" s="21">
        <f>$L6*B$23/G6</f>
        <v>-4.5372631212842331E-4</v>
      </c>
      <c r="C6" s="21">
        <f>$L6*C$23/H6</f>
        <v>-1.2926709042949899E-3</v>
      </c>
      <c r="D6" s="21">
        <f>$L6*D$23/I6</f>
        <v>-1.862109472197999E-4</v>
      </c>
      <c r="E6" s="21">
        <f>$L6*E$23/J6</f>
        <v>-4.2139530380052941E-4</v>
      </c>
      <c r="F6" s="5"/>
      <c r="G6" s="21">
        <f>T.J9!B6*(1-B$23)+$L6*B$23</f>
        <v>-2.7591743211289932E-2</v>
      </c>
      <c r="H6" s="21">
        <f>T.J9!C6*(1-C$23)+$L6*C$23</f>
        <v>-1.2850512781451912E-2</v>
      </c>
      <c r="I6" s="21">
        <f>T.J9!D6*(1-D$23)+$L6*D$23</f>
        <v>-5.9864877757662062E-2</v>
      </c>
      <c r="J6" s="21">
        <f>T.J9!E6*(1-E$23)+$L6*E$23</f>
        <v>-1.8627763498792266E-2</v>
      </c>
      <c r="K6" s="5"/>
      <c r="L6" s="20">
        <f t="shared" ref="L6:L21" si="0">(R6/R$23+S6/S$23)/2</f>
        <v>2.0881252592595241E-3</v>
      </c>
      <c r="M6" s="19">
        <f t="shared" ref="M6:M21" si="1">S6/SUM(S$6:S$21)</f>
        <v>1.1507203468781215E-3</v>
      </c>
      <c r="N6" s="19">
        <f t="shared" ref="N6:N21" si="2">R6/R$23</f>
        <v>3.0255301716409265E-3</v>
      </c>
      <c r="O6" s="8"/>
      <c r="P6" s="132">
        <f>P$23</f>
        <v>0.9</v>
      </c>
      <c r="R6" s="18">
        <v>7.1382873660874777</v>
      </c>
      <c r="S6" s="13">
        <v>1.1599104014892578</v>
      </c>
    </row>
    <row r="7" spans="1:19">
      <c r="A7" s="16" t="s">
        <v>23</v>
      </c>
      <c r="B7" s="15">
        <f>(B6+B8)/2</f>
        <v>-1.3399764525343864E-4</v>
      </c>
      <c r="C7" s="15">
        <f t="shared" ref="C7:C21" si="3">$L7*C$23/H7</f>
        <v>8.1106054828706912E-4</v>
      </c>
      <c r="D7" s="15">
        <f t="shared" ref="D7:D21" si="4">$L7*D$23/I7</f>
        <v>-9.5917864594775341E-5</v>
      </c>
      <c r="E7" s="15">
        <f t="shared" ref="E7:E21" si="5">$L7*E$23/J7</f>
        <v>-3.1907779377722476E-3</v>
      </c>
      <c r="F7" s="5"/>
      <c r="G7" s="15">
        <f>T.J9!B7*(1-B$23)+$L7*B$23</f>
        <v>-4.29414650739728E-6</v>
      </c>
      <c r="H7" s="15">
        <f>T.J9!C7*(1-C$23)+$L7*C$23</f>
        <v>1.2203242076919744E-3</v>
      </c>
      <c r="I7" s="15">
        <f>T.J9!D7*(1-D$23)+$L7*D$23</f>
        <v>-6.9246508326913309E-3</v>
      </c>
      <c r="J7" s="15">
        <f>T.J9!E7*(1-E$23)+$L7*E$23</f>
        <v>-1.4657972346034657E-4</v>
      </c>
      <c r="K7" s="5"/>
      <c r="L7" s="14">
        <f t="shared" si="0"/>
        <v>1.244161100335915E-4</v>
      </c>
      <c r="M7" s="8">
        <f t="shared" si="1"/>
        <v>4.476196162913676E-5</v>
      </c>
      <c r="N7" s="8">
        <f t="shared" si="2"/>
        <v>2.0407025843804626E-4</v>
      </c>
      <c r="O7" s="8"/>
      <c r="P7" s="132">
        <f t="shared" ref="P7:P21" si="6">P$23</f>
        <v>0.9</v>
      </c>
      <c r="R7" s="13">
        <v>0.48147335011121367</v>
      </c>
      <c r="S7" s="13">
        <v>4.5119446289062497E-2</v>
      </c>
    </row>
    <row r="8" spans="1:19">
      <c r="A8" s="16" t="s">
        <v>22</v>
      </c>
      <c r="B8" s="15">
        <f t="shared" ref="B8:B21" si="7">$L8*B$23/G8</f>
        <v>1.8573102162154607E-4</v>
      </c>
      <c r="C8" s="15">
        <f t="shared" si="3"/>
        <v>2.0745553131776395E-4</v>
      </c>
      <c r="D8" s="15">
        <f t="shared" si="4"/>
        <v>9.5089718563562832E-4</v>
      </c>
      <c r="E8" s="15">
        <f t="shared" si="5"/>
        <v>1.5646841615960997E-4</v>
      </c>
      <c r="F8" s="5"/>
      <c r="G8" s="15">
        <f>T.J9!B8*(1-B$23)+$L8*B$23</f>
        <v>6.4057192710820837E-3</v>
      </c>
      <c r="H8" s="15">
        <f>T.J9!C8*(1-C$23)+$L8*C$23</f>
        <v>7.60961452564259E-3</v>
      </c>
      <c r="I8" s="15">
        <f>T.J9!D8*(1-D$23)+$L8*D$23</f>
        <v>1.1140969672648606E-3</v>
      </c>
      <c r="J8" s="15">
        <f>T.J9!E8*(1-E$23)+$L8*E$23</f>
        <v>4.7676346232849529E-3</v>
      </c>
      <c r="K8" s="5"/>
      <c r="L8" s="14">
        <f t="shared" si="0"/>
        <v>1.9844300351463376E-4</v>
      </c>
      <c r="M8" s="8">
        <f t="shared" si="1"/>
        <v>8.3986696268295452E-5</v>
      </c>
      <c r="N8" s="8">
        <f t="shared" si="2"/>
        <v>3.1289931076097208E-4</v>
      </c>
      <c r="O8" s="8"/>
      <c r="P8" s="132">
        <f t="shared" si="6"/>
        <v>0.9</v>
      </c>
      <c r="R8" s="13">
        <v>0.7382392738298591</v>
      </c>
      <c r="S8" s="13">
        <v>8.4657443359375001E-2</v>
      </c>
    </row>
    <row r="9" spans="1:19">
      <c r="A9" s="16" t="s">
        <v>21</v>
      </c>
      <c r="B9" s="15">
        <f t="shared" si="7"/>
        <v>1.0274230391002714E-4</v>
      </c>
      <c r="C9" s="15">
        <f t="shared" si="3"/>
        <v>1.2614787360956201E-4</v>
      </c>
      <c r="D9" s="15">
        <f t="shared" si="4"/>
        <v>1.8203685807469377E-4</v>
      </c>
      <c r="E9" s="15">
        <f t="shared" si="5"/>
        <v>8.0251311269662919E-5</v>
      </c>
      <c r="F9" s="5"/>
      <c r="G9" s="15">
        <f>T.J9!B9*(1-B$23)+$L9*B$23</f>
        <v>1.682676757322283E-2</v>
      </c>
      <c r="H9" s="15">
        <f>T.J9!C9*(1-C$23)+$L9*C$23</f>
        <v>1.8184668509443062E-2</v>
      </c>
      <c r="I9" s="15">
        <f>T.J9!D9*(1-D$23)+$L9*D$23</f>
        <v>8.4565821007135649E-3</v>
      </c>
      <c r="J9" s="15">
        <f>T.J9!E9*(1-E$23)+$L9*E$23</f>
        <v>1.3507505740244171E-2</v>
      </c>
      <c r="K9" s="17"/>
      <c r="L9" s="14">
        <f t="shared" si="0"/>
        <v>2.8835895183087844E-4</v>
      </c>
      <c r="M9" s="8">
        <f t="shared" si="1"/>
        <v>1.2329751005091145E-5</v>
      </c>
      <c r="N9" s="8">
        <f t="shared" si="2"/>
        <v>5.6438815265666571E-4</v>
      </c>
      <c r="O9" s="8"/>
      <c r="P9" s="132">
        <f t="shared" si="6"/>
        <v>0.9</v>
      </c>
      <c r="R9" s="13">
        <v>1.3315897020103049</v>
      </c>
      <c r="S9" s="13">
        <v>1.2428220703124999E-2</v>
      </c>
    </row>
    <row r="10" spans="1:19">
      <c r="A10" s="16" t="s">
        <v>20</v>
      </c>
      <c r="B10" s="15">
        <f t="shared" si="7"/>
        <v>1.2312605168719737E-4</v>
      </c>
      <c r="C10" s="15">
        <f t="shared" si="3"/>
        <v>1.6127661026705815E-4</v>
      </c>
      <c r="D10" s="15">
        <f t="shared" si="4"/>
        <v>1.1669058897225601E-4</v>
      </c>
      <c r="E10" s="15">
        <f t="shared" si="5"/>
        <v>9.3648808436390906E-5</v>
      </c>
      <c r="F10" s="5"/>
      <c r="G10" s="15">
        <f>T.J9!B10*(1-B$23)+$L10*B$23</f>
        <v>3.3091218801636346E-2</v>
      </c>
      <c r="H10" s="15">
        <f>T.J9!C10*(1-C$23)+$L10*C$23</f>
        <v>3.3521747953756252E-2</v>
      </c>
      <c r="I10" s="15">
        <f>T.J9!D10*(1-D$23)+$L10*D$23</f>
        <v>3.1090742148416381E-2</v>
      </c>
      <c r="J10" s="15">
        <f>T.J9!E10*(1-E$23)+$L10*E$23</f>
        <v>2.7279585200589179E-2</v>
      </c>
      <c r="K10" s="17"/>
      <c r="L10" s="14">
        <f t="shared" si="0"/>
        <v>6.7958871481853755E-4</v>
      </c>
      <c r="M10" s="8">
        <f t="shared" si="1"/>
        <v>4.8183011148598308E-4</v>
      </c>
      <c r="N10" s="8">
        <f t="shared" si="2"/>
        <v>8.7734731815109206E-4</v>
      </c>
      <c r="O10" s="8"/>
      <c r="P10" s="132">
        <f t="shared" si="6"/>
        <v>0.9</v>
      </c>
      <c r="R10" s="13">
        <v>2.0699701941600543</v>
      </c>
      <c r="S10" s="13">
        <v>0.4856781750488281</v>
      </c>
    </row>
    <row r="11" spans="1:19">
      <c r="A11" s="16" t="s">
        <v>19</v>
      </c>
      <c r="B11" s="15">
        <f t="shared" si="7"/>
        <v>1.1718961424256877E-4</v>
      </c>
      <c r="C11" s="15">
        <f t="shared" si="3"/>
        <v>1.6228565990075009E-4</v>
      </c>
      <c r="D11" s="15">
        <f t="shared" si="4"/>
        <v>8.5821243428054993E-5</v>
      </c>
      <c r="E11" s="15">
        <f t="shared" si="5"/>
        <v>8.432569730949605E-5</v>
      </c>
      <c r="F11" s="5"/>
      <c r="G11" s="15">
        <f>T.J9!B11*(1-B$23)+$L11*B$23</f>
        <v>5.4113032274919905E-2</v>
      </c>
      <c r="H11" s="15">
        <f>T.J9!C11*(1-C$23)+$L11*C$23</f>
        <v>5.18496914665839E-2</v>
      </c>
      <c r="I11" s="15">
        <f>T.J9!D11*(1-D$23)+$L11*D$23</f>
        <v>6.5796137176295608E-2</v>
      </c>
      <c r="J11" s="15">
        <f>T.J9!E11*(1-E$23)+$L11*E$23</f>
        <v>4.715289439027847E-2</v>
      </c>
      <c r="K11" s="17"/>
      <c r="L11" s="14">
        <f t="shared" si="0"/>
        <v>1.0577290629798595E-3</v>
      </c>
      <c r="M11" s="8">
        <f t="shared" si="1"/>
        <v>7.189763882069776E-4</v>
      </c>
      <c r="N11" s="8">
        <f t="shared" si="2"/>
        <v>1.3964817377527413E-3</v>
      </c>
      <c r="O11" s="8"/>
      <c r="P11" s="132">
        <f t="shared" si="6"/>
        <v>0.9</v>
      </c>
      <c r="R11" s="13">
        <v>3.2947904598703013</v>
      </c>
      <c r="S11" s="13">
        <v>0.724718384765625</v>
      </c>
    </row>
    <row r="12" spans="1:19">
      <c r="A12" s="16" t="s">
        <v>18</v>
      </c>
      <c r="B12" s="15">
        <f t="shared" si="7"/>
        <v>1.2267034213631937E-4</v>
      </c>
      <c r="C12" s="15">
        <f t="shared" si="3"/>
        <v>1.7285016160584427E-4</v>
      </c>
      <c r="D12" s="15">
        <f t="shared" si="4"/>
        <v>8.5922224123654431E-5</v>
      </c>
      <c r="E12" s="15">
        <f t="shared" si="5"/>
        <v>8.438754809353554E-5</v>
      </c>
      <c r="F12" s="5"/>
      <c r="G12" s="15">
        <f>T.J9!B12*(1-B$23)+$L12*B$23</f>
        <v>8.1338089109260173E-2</v>
      </c>
      <c r="H12" s="15">
        <f>T.J9!C12*(1-C$23)+$L12*C$23</f>
        <v>7.6594763357536566E-2</v>
      </c>
      <c r="I12" s="15">
        <f>T.J9!D12*(1-D$23)+$L12*D$23</f>
        <v>0.10340278499541895</v>
      </c>
      <c r="J12" s="15">
        <f>T.J9!E12*(1-E$23)+$L12*E$23</f>
        <v>7.413656763860145E-2</v>
      </c>
      <c r="K12" s="5"/>
      <c r="L12" s="14">
        <f t="shared" si="0"/>
        <v>1.6642439387856626E-3</v>
      </c>
      <c r="M12" s="8">
        <f t="shared" si="1"/>
        <v>8.9125159875056055E-4</v>
      </c>
      <c r="N12" s="8">
        <f t="shared" si="2"/>
        <v>2.4372362788207648E-3</v>
      </c>
      <c r="O12" s="8"/>
      <c r="P12" s="132">
        <f t="shared" si="6"/>
        <v>0.9</v>
      </c>
      <c r="R12" s="13">
        <v>5.7502956342492899</v>
      </c>
      <c r="S12" s="13">
        <v>0.89836944531249996</v>
      </c>
    </row>
    <row r="13" spans="1:19">
      <c r="A13" s="16" t="s">
        <v>17</v>
      </c>
      <c r="B13" s="15">
        <f t="shared" si="7"/>
        <v>2.0037228595682298E-4</v>
      </c>
      <c r="C13" s="15">
        <f t="shared" si="3"/>
        <v>2.8033994124096191E-4</v>
      </c>
      <c r="D13" s="15">
        <f t="shared" si="4"/>
        <v>1.4467821033535514E-4</v>
      </c>
      <c r="E13" s="15">
        <f t="shared" si="5"/>
        <v>1.322540903018055E-4</v>
      </c>
      <c r="F13" s="5"/>
      <c r="G13" s="15">
        <f>T.J9!B13*(1-B$23)+$L13*B$23</f>
        <v>0.11954226469430226</v>
      </c>
      <c r="H13" s="15">
        <f>T.J9!C13*(1-C$23)+$L13*C$23</f>
        <v>0.11337295879175416</v>
      </c>
      <c r="I13" s="15">
        <f>T.J9!D13*(1-D$23)+$L13*D$23</f>
        <v>0.14742129051697747</v>
      </c>
      <c r="J13" s="15">
        <f>T.J9!E13*(1-E$23)+$L13*E$23</f>
        <v>0.11356050664378081</v>
      </c>
      <c r="K13" s="5"/>
      <c r="L13" s="14">
        <f t="shared" si="0"/>
        <v>3.9952372496586536E-3</v>
      </c>
      <c r="M13" s="8">
        <f t="shared" si="1"/>
        <v>3.1847236494264471E-3</v>
      </c>
      <c r="N13" s="8">
        <f t="shared" si="2"/>
        <v>4.8057508498908601E-3</v>
      </c>
      <c r="O13" s="8"/>
      <c r="P13" s="132">
        <f t="shared" si="6"/>
        <v>0.9</v>
      </c>
      <c r="R13" s="13">
        <v>11.338452644725905</v>
      </c>
      <c r="S13" s="13">
        <v>3.2101579648437499</v>
      </c>
    </row>
    <row r="14" spans="1:19">
      <c r="A14" s="16" t="s">
        <v>16</v>
      </c>
      <c r="B14" s="15">
        <f t="shared" si="7"/>
        <v>1.9000223601743985E-4</v>
      </c>
      <c r="C14" s="15">
        <f t="shared" si="3"/>
        <v>2.5945034104775481E-4</v>
      </c>
      <c r="D14" s="15">
        <f t="shared" si="4"/>
        <v>1.4668488737493583E-4</v>
      </c>
      <c r="E14" s="15">
        <f t="shared" si="5"/>
        <v>1.1908271045141269E-4</v>
      </c>
      <c r="F14" s="5"/>
      <c r="G14" s="15">
        <f>T.J9!B14*(1-B$23)+$L14*B$23</f>
        <v>0.18068325626363282</v>
      </c>
      <c r="H14" s="15">
        <f>T.J9!C14*(1-C$23)+$L14*C$23</f>
        <v>0.17557298857044729</v>
      </c>
      <c r="I14" s="15">
        <f>T.J9!D14*(1-D$23)+$L14*D$23</f>
        <v>0.20839891499112936</v>
      </c>
      <c r="J14" s="15">
        <f>T.J9!E14*(1-E$23)+$L14*E$23</f>
        <v>0.18076119826760589</v>
      </c>
      <c r="K14" s="5"/>
      <c r="L14" s="14">
        <f t="shared" si="0"/>
        <v>5.7261149598448729E-3</v>
      </c>
      <c r="M14" s="8">
        <f t="shared" si="1"/>
        <v>3.9790702396406879E-3</v>
      </c>
      <c r="N14" s="8">
        <f t="shared" si="2"/>
        <v>7.473159680049057E-3</v>
      </c>
      <c r="O14" s="8"/>
      <c r="P14" s="132">
        <f t="shared" si="6"/>
        <v>0.9</v>
      </c>
      <c r="R14" s="13">
        <v>17.631806097612316</v>
      </c>
      <c r="S14" s="13">
        <v>4.0108484843749999</v>
      </c>
    </row>
    <row r="15" spans="1:19">
      <c r="A15" s="16" t="s">
        <v>15</v>
      </c>
      <c r="B15" s="15">
        <f t="shared" si="7"/>
        <v>4.3882207949139584E-4</v>
      </c>
      <c r="C15" s="15">
        <f t="shared" si="3"/>
        <v>5.7901029348377605E-4</v>
      </c>
      <c r="D15" s="15">
        <f t="shared" si="4"/>
        <v>3.6519981024622252E-4</v>
      </c>
      <c r="E15" s="15">
        <f t="shared" si="5"/>
        <v>2.6618850380338247E-4</v>
      </c>
      <c r="F15" s="5"/>
      <c r="G15" s="15">
        <f>T.J9!B15*(1-B$23)+$L15*B$23</f>
        <v>0.13514013864162933</v>
      </c>
      <c r="H15" s="15">
        <f>T.J9!C15*(1-C$23)+$L15*C$23</f>
        <v>0.13590075628689122</v>
      </c>
      <c r="I15" s="15">
        <f>T.J9!D15*(1-D$23)+$L15*D$23</f>
        <v>0.14459274167103287</v>
      </c>
      <c r="J15" s="15">
        <f>T.J9!E15*(1-E$23)+$L15*E$23</f>
        <v>0.13968855926906618</v>
      </c>
      <c r="K15" s="5"/>
      <c r="L15" s="14">
        <f t="shared" si="0"/>
        <v>9.8913660340808358E-3</v>
      </c>
      <c r="M15" s="8">
        <f t="shared" si="1"/>
        <v>1.1365894264177756E-2</v>
      </c>
      <c r="N15" s="8">
        <f t="shared" si="2"/>
        <v>8.4168378039839158E-3</v>
      </c>
      <c r="O15" s="8"/>
      <c r="P15" s="132">
        <f t="shared" si="6"/>
        <v>0.9</v>
      </c>
      <c r="R15" s="13">
        <v>19.858273938811816</v>
      </c>
      <c r="S15" s="13">
        <v>11.456666265625</v>
      </c>
    </row>
    <row r="16" spans="1:19">
      <c r="A16" s="16" t="s">
        <v>14</v>
      </c>
      <c r="B16" s="15">
        <f t="shared" si="7"/>
        <v>1.2862765165157406E-3</v>
      </c>
      <c r="C16" s="15">
        <f t="shared" si="3"/>
        <v>1.6571343575830799E-3</v>
      </c>
      <c r="D16" s="15">
        <f t="shared" si="4"/>
        <v>1.1816194579547963E-3</v>
      </c>
      <c r="E16" s="15">
        <f t="shared" si="5"/>
        <v>7.6902434064650166E-4</v>
      </c>
      <c r="F16" s="5"/>
      <c r="G16" s="15">
        <f>T.J9!B16*(1-B$23)+$L16*B$23</f>
        <v>0.17862956691864068</v>
      </c>
      <c r="H16" s="15">
        <f>T.J9!C16*(1-C$23)+$L16*C$23</f>
        <v>0.18397774493901034</v>
      </c>
      <c r="I16" s="15">
        <f>T.J9!D16*(1-D$23)+$L16*D$23</f>
        <v>0.17314671512082525</v>
      </c>
      <c r="J16" s="15">
        <f>T.J9!E16*(1-E$23)+$L16*E$23</f>
        <v>0.18733757841087587</v>
      </c>
      <c r="K16" s="5"/>
      <c r="L16" s="14">
        <f t="shared" si="0"/>
        <v>3.8324026186945782E-2</v>
      </c>
      <c r="M16" s="8">
        <f t="shared" si="1"/>
        <v>3.474400496274075E-2</v>
      </c>
      <c r="N16" s="8">
        <f t="shared" si="2"/>
        <v>4.1904047411150815E-2</v>
      </c>
      <c r="O16" s="8"/>
      <c r="P16" s="132">
        <f t="shared" si="6"/>
        <v>0.9</v>
      </c>
      <c r="R16" s="13">
        <v>98.866352425339102</v>
      </c>
      <c r="S16" s="13">
        <v>35.021482721679689</v>
      </c>
    </row>
    <row r="17" spans="1:19">
      <c r="A17" s="16" t="s">
        <v>13</v>
      </c>
      <c r="B17" s="15">
        <f t="shared" si="7"/>
        <v>4.8040646293473141E-3</v>
      </c>
      <c r="C17" s="15">
        <f t="shared" si="3"/>
        <v>6.3263198249312461E-3</v>
      </c>
      <c r="D17" s="15">
        <f t="shared" si="4"/>
        <v>5.0509230910461564E-3</v>
      </c>
      <c r="E17" s="15">
        <f t="shared" si="5"/>
        <v>2.7259677588372211E-3</v>
      </c>
      <c r="F17" s="5"/>
      <c r="G17" s="15">
        <f>T.J9!B17*(1-B$23)+$L17*B$23</f>
        <v>4.3387892659922711E-2</v>
      </c>
      <c r="H17" s="15">
        <f>T.J9!C17*(1-C$23)+$L17*C$23</f>
        <v>4.3718130442056871E-2</v>
      </c>
      <c r="I17" s="15">
        <f>T.J9!D17*(1-D$23)+$L17*D$23</f>
        <v>3.6746065706147683E-2</v>
      </c>
      <c r="J17" s="15">
        <f>T.J9!E17*(1-E$23)+$L17*E$23</f>
        <v>4.7943969175152007E-2</v>
      </c>
      <c r="K17" s="5"/>
      <c r="L17" s="14">
        <f t="shared" si="0"/>
        <v>3.4766489496761359E-2</v>
      </c>
      <c r="M17" s="8">
        <f t="shared" si="1"/>
        <v>2.9866371921396486E-2</v>
      </c>
      <c r="N17" s="8">
        <f t="shared" si="2"/>
        <v>3.9666607072126228E-2</v>
      </c>
      <c r="O17" s="8"/>
      <c r="P17" s="132">
        <f t="shared" si="6"/>
        <v>0.9</v>
      </c>
      <c r="R17" s="13">
        <v>93.587445523620332</v>
      </c>
      <c r="S17" s="13">
        <v>30.104895199218749</v>
      </c>
    </row>
    <row r="18" spans="1:19">
      <c r="A18" s="16" t="s">
        <v>12</v>
      </c>
      <c r="B18" s="15">
        <f t="shared" si="7"/>
        <v>1.1652940357052808E-2</v>
      </c>
      <c r="C18" s="15">
        <f t="shared" si="3"/>
        <v>1.6232009040680302E-2</v>
      </c>
      <c r="D18" s="15">
        <f t="shared" si="4"/>
        <v>1.3162553755692837E-2</v>
      </c>
      <c r="E18" s="15">
        <f t="shared" si="5"/>
        <v>6.5190212859124038E-3</v>
      </c>
      <c r="F18" s="5"/>
      <c r="G18" s="15">
        <f>T.J9!B18*(1-B$23)+$L18*B$23</f>
        <v>6.8039939442910605E-2</v>
      </c>
      <c r="H18" s="15">
        <f>T.J9!C18*(1-C$23)+$L18*C$23</f>
        <v>6.4813055050921928E-2</v>
      </c>
      <c r="I18" s="15">
        <f>T.J9!D18*(1-D$23)+$L18*D$23</f>
        <v>5.3636877684384958E-2</v>
      </c>
      <c r="J18" s="15">
        <f>T.J9!E18*(1-E$23)+$L18*E$23</f>
        <v>7.6259568737432629E-2</v>
      </c>
      <c r="K18" s="5"/>
      <c r="L18" s="14">
        <f t="shared" si="0"/>
        <v>0.13224610329411837</v>
      </c>
      <c r="M18" s="8">
        <f t="shared" si="1"/>
        <v>0.14325174583561504</v>
      </c>
      <c r="N18" s="8">
        <f t="shared" si="2"/>
        <v>0.12124046075262171</v>
      </c>
      <c r="O18" s="8"/>
      <c r="P18" s="132">
        <f t="shared" si="6"/>
        <v>0.9</v>
      </c>
      <c r="R18" s="13">
        <v>286.04879150145086</v>
      </c>
      <c r="S18" s="13">
        <v>144.39580431249999</v>
      </c>
    </row>
    <row r="19" spans="1:19">
      <c r="A19" s="16" t="s">
        <v>11</v>
      </c>
      <c r="B19" s="15">
        <f t="shared" si="7"/>
        <v>1.9562355842990362E-2</v>
      </c>
      <c r="C19" s="15">
        <f t="shared" si="3"/>
        <v>2.782299266174048E-2</v>
      </c>
      <c r="D19" s="15">
        <f t="shared" si="4"/>
        <v>2.2016015717402214E-2</v>
      </c>
      <c r="E19" s="15">
        <f t="shared" si="5"/>
        <v>1.1151937398401398E-2</v>
      </c>
      <c r="F19" s="5"/>
      <c r="G19" s="15">
        <f>T.J9!B19*(1-B$23)+$L19*B$23</f>
        <v>2.0496152796234866E-2</v>
      </c>
      <c r="H19" s="15">
        <f>T.J9!C19*(1-C$23)+$L19*C$23</f>
        <v>1.9121633514157872E-2</v>
      </c>
      <c r="I19" s="15">
        <f>T.J9!D19*(1-D$23)+$L19*D$23</f>
        <v>1.6216569306627262E-2</v>
      </c>
      <c r="J19" s="15">
        <f>T.J9!E19*(1-E$23)+$L19*E$23</f>
        <v>2.2543455370009947E-2</v>
      </c>
      <c r="K19" s="5"/>
      <c r="L19" s="14">
        <f t="shared" si="0"/>
        <v>6.6877025195532416E-2</v>
      </c>
      <c r="M19" s="8">
        <f t="shared" si="1"/>
        <v>6.736365147569319E-2</v>
      </c>
      <c r="N19" s="8">
        <f t="shared" si="2"/>
        <v>6.6390398915371643E-2</v>
      </c>
      <c r="O19" s="8"/>
      <c r="P19" s="132">
        <f t="shared" si="6"/>
        <v>0.9</v>
      </c>
      <c r="R19" s="13">
        <v>156.63824814877762</v>
      </c>
      <c r="S19" s="13">
        <v>67.901641124999998</v>
      </c>
    </row>
    <row r="20" spans="1:19">
      <c r="A20" s="5" t="s">
        <v>10</v>
      </c>
      <c r="B20" s="15">
        <f t="shared" si="7"/>
        <v>3.2658223832492526E-2</v>
      </c>
      <c r="C20" s="15">
        <f t="shared" si="3"/>
        <v>4.7846501393956367E-2</v>
      </c>
      <c r="D20" s="15">
        <f t="shared" si="4"/>
        <v>3.5126185126904505E-2</v>
      </c>
      <c r="E20" s="15">
        <f t="shared" si="5"/>
        <v>1.8996426161773189E-2</v>
      </c>
      <c r="F20" s="5"/>
      <c r="G20" s="15">
        <f>T.J9!B20*(1-B$23)+$L20*B$23</f>
        <v>3.4225488231984742E-2</v>
      </c>
      <c r="H20" s="15">
        <f>T.J9!C20*(1-C$23)+$L20*C$23</f>
        <v>3.099754886128887E-2</v>
      </c>
      <c r="I20" s="15">
        <f>T.J9!D20*(1-D$23)+$L20*D$23</f>
        <v>2.8334492087533889E-2</v>
      </c>
      <c r="J20" s="15">
        <f>T.J9!E20*(1-E$23)+$L20*E$23</f>
        <v>3.6893309187167586E-2</v>
      </c>
      <c r="K20" s="5"/>
      <c r="L20" s="14">
        <f t="shared" si="0"/>
        <v>0.18643423092604261</v>
      </c>
      <c r="M20" s="8">
        <f t="shared" si="1"/>
        <v>0.14945201072955769</v>
      </c>
      <c r="N20" s="8">
        <f t="shared" si="2"/>
        <v>0.22341645112252753</v>
      </c>
      <c r="O20" s="8"/>
      <c r="P20" s="132">
        <f t="shared" si="6"/>
        <v>0.9</v>
      </c>
      <c r="R20" s="13">
        <v>527.11780744168789</v>
      </c>
      <c r="S20" s="13">
        <v>150.64558668750001</v>
      </c>
    </row>
    <row r="21" spans="1:19">
      <c r="A21" s="5" t="s">
        <v>9</v>
      </c>
      <c r="B21" s="15">
        <f t="shared" si="7"/>
        <v>5.5525168594584368E-2</v>
      </c>
      <c r="C21" s="15">
        <f t="shared" si="3"/>
        <v>7.2737353759064136E-2</v>
      </c>
      <c r="D21" s="15">
        <f t="shared" si="4"/>
        <v>5.6833205316122584E-2</v>
      </c>
      <c r="E21" s="15">
        <f t="shared" si="5"/>
        <v>4.1293102166498619E-2</v>
      </c>
      <c r="F21" s="5"/>
      <c r="G21" s="15">
        <f>T.J9!B21*(1-B$23)+$L21*B$23</f>
        <v>5.567651068543969E-2</v>
      </c>
      <c r="H21" s="15">
        <f>T.J9!C21*(1-C$23)+$L21*C$23</f>
        <v>5.6394886304269143E-2</v>
      </c>
      <c r="I21" s="15">
        <f>T.J9!D21*(1-D$23)+$L21*D$23</f>
        <v>4.8435518117585279E-2</v>
      </c>
      <c r="J21" s="15">
        <f>T.J9!E21*(1-E$23)+$L21*E$23</f>
        <v>4.6942010568163467E-2</v>
      </c>
      <c r="K21" s="5"/>
      <c r="L21" s="14">
        <f t="shared" si="0"/>
        <v>0.5156385016157925</v>
      </c>
      <c r="M21" s="8">
        <f t="shared" si="1"/>
        <v>0.55340867006752781</v>
      </c>
      <c r="N21" s="8">
        <f t="shared" si="2"/>
        <v>0.47786833316405708</v>
      </c>
      <c r="O21" s="8"/>
      <c r="P21" s="134">
        <f t="shared" si="6"/>
        <v>0.9</v>
      </c>
      <c r="R21" s="13">
        <v>1127.4590870889226</v>
      </c>
      <c r="S21" s="13">
        <v>557.82838500000003</v>
      </c>
    </row>
    <row r="22" spans="1:19">
      <c r="A22" s="5"/>
      <c r="B22" s="11"/>
      <c r="C22" s="11"/>
      <c r="D22" s="11"/>
      <c r="E22" s="11"/>
      <c r="F22" s="5"/>
      <c r="G22" s="11"/>
      <c r="H22" s="11"/>
      <c r="I22" s="11"/>
      <c r="J22" s="11"/>
      <c r="K22" s="5"/>
      <c r="L22" s="12"/>
      <c r="M22" s="11"/>
      <c r="N22" s="11"/>
      <c r="O22" s="5"/>
      <c r="P22" s="5"/>
    </row>
    <row r="23" spans="1:19">
      <c r="A23" s="5" t="s">
        <v>8</v>
      </c>
      <c r="B23" s="4">
        <v>5.995377833268715E-3</v>
      </c>
      <c r="C23" s="4">
        <v>7.9552143264357677E-3</v>
      </c>
      <c r="D23" s="4">
        <v>5.3385186271846675E-3</v>
      </c>
      <c r="E23" s="4">
        <v>3.7591863916638631E-3</v>
      </c>
      <c r="F23" s="5"/>
      <c r="G23" s="10">
        <f>SUM(G6:G21)</f>
        <v>1.0000000000070217</v>
      </c>
      <c r="H23" s="10">
        <f>SUM(H6:H21)</f>
        <v>1</v>
      </c>
      <c r="I23" s="10">
        <f>SUM(I6:I21)</f>
        <v>1</v>
      </c>
      <c r="J23" s="10">
        <f>SUM(J6:J21)</f>
        <v>1</v>
      </c>
      <c r="K23" s="5"/>
      <c r="L23" s="10">
        <f>SUM(L6:L21)</f>
        <v>1</v>
      </c>
      <c r="M23" s="10">
        <f>SUM(M6:M21)</f>
        <v>1</v>
      </c>
      <c r="N23" s="10">
        <f>SUM(N6:N21)</f>
        <v>1</v>
      </c>
      <c r="O23" s="10"/>
      <c r="P23" s="10">
        <v>0.9</v>
      </c>
      <c r="R23" s="9">
        <f>SUM(R6:R21)</f>
        <v>2359.3509107912669</v>
      </c>
      <c r="S23" s="9">
        <f>SUM(S6:S21)</f>
        <v>1007.98634927771</v>
      </c>
    </row>
    <row r="24" spans="1:19">
      <c r="A24" s="5" t="s">
        <v>7</v>
      </c>
      <c r="B24" s="8">
        <f>SUMPRODUCT(B6:B10,G6:G10)/SUM(G6:G10)</f>
        <v>6.7922770031633099E-4</v>
      </c>
      <c r="C24" s="8">
        <f>SUMPRODUCT(C6:C10,H6:H10)/SUM(H6:H10)</f>
        <v>5.6369201437953171E-4</v>
      </c>
      <c r="D24" s="8">
        <f>SUMPRODUCT(D6:D10,I6:I10)/SUM(I6:I10)</f>
        <v>-6.9038646291739439E-4</v>
      </c>
      <c r="E24" s="8">
        <f>SUMPRODUCT(E6:E10,J6:J10)/SUM(J6:J10)</f>
        <v>4.7430373393987538E-4</v>
      </c>
      <c r="F24" s="5"/>
      <c r="G24" s="4">
        <f>SUM(G6:G10)</f>
        <v>2.872766828814393E-2</v>
      </c>
      <c r="H24" s="4">
        <f>SUM(H6:H10)</f>
        <v>4.7685842415081968E-2</v>
      </c>
      <c r="I24" s="4">
        <f>SUM(I6:I10)</f>
        <v>-2.6128107373958584E-2</v>
      </c>
      <c r="J24" s="4">
        <f>SUM(J6:J10)</f>
        <v>2.6780382341865687E-2</v>
      </c>
      <c r="K24" s="5"/>
      <c r="L24" s="4">
        <f>SUM(L6:L10)</f>
        <v>3.3789320394571653E-3</v>
      </c>
      <c r="M24" s="4">
        <f>SUM(M6:M10)</f>
        <v>1.7736288672666281E-3</v>
      </c>
      <c r="N24" s="4">
        <f>SUM(N6:N10)</f>
        <v>4.9842352116477029E-3</v>
      </c>
      <c r="O24" s="4"/>
      <c r="P24" s="10">
        <f>P$23</f>
        <v>0.9</v>
      </c>
    </row>
    <row r="25" spans="1:19">
      <c r="A25" s="5" t="s">
        <v>6</v>
      </c>
      <c r="B25" s="8">
        <f>SUMPRODUCT(B11:B14,G11:G14)/SUM(G11:G14)</f>
        <v>1.7123349955771704E-4</v>
      </c>
      <c r="C25" s="8">
        <f>SUMPRODUCT(C11:C14,H11:H14)/SUM(H11:H14)</f>
        <v>2.3716242268790442E-4</v>
      </c>
      <c r="D25" s="8">
        <f>SUMPRODUCT(D11:D14,I11:I14)/SUM(I11:I14)</f>
        <v>1.2652667288150221E-4</v>
      </c>
      <c r="E25" s="8">
        <f>SUMPRODUCT(E11:E14,J11:J14)/SUM(J11:J14)</f>
        <v>1.1254937913632486E-4</v>
      </c>
      <c r="F25" s="5"/>
      <c r="G25" s="4">
        <f>SUM(G11:G14)</f>
        <v>0.43567664234211512</v>
      </c>
      <c r="H25" s="4">
        <f>SUM(H11:H14)</f>
        <v>0.41739040218632195</v>
      </c>
      <c r="I25" s="4">
        <f>SUM(I11:I14)</f>
        <v>0.5250191276798214</v>
      </c>
      <c r="J25" s="4">
        <f>SUM(J11:J14)</f>
        <v>0.41561116694026662</v>
      </c>
      <c r="K25" s="5"/>
      <c r="L25" s="4">
        <f>SUM(L11:L14)</f>
        <v>1.2443325211269049E-2</v>
      </c>
      <c r="M25" s="4">
        <f>SUM(M11:M14)</f>
        <v>8.7740218760246728E-3</v>
      </c>
      <c r="N25" s="4">
        <f>SUM(N11:N14)</f>
        <v>1.6112628546513422E-2</v>
      </c>
      <c r="O25" s="4"/>
      <c r="P25" s="10">
        <f t="shared" ref="P25:P29" si="8">P$23</f>
        <v>0.9</v>
      </c>
    </row>
    <row r="26" spans="1:19">
      <c r="A26" s="5" t="s">
        <v>5</v>
      </c>
      <c r="B26" s="8">
        <f>SUMPRODUCT(B15:B21,G15:G21)/SUM(G15:G21)</f>
        <v>1.1016738072969705E-2</v>
      </c>
      <c r="C26" s="8">
        <f>SUMPRODUCT(C15:C21,H15:H21)/SUM(H15:H21)</f>
        <v>1.4636375370998876E-2</v>
      </c>
      <c r="D26" s="8">
        <f>SUMPRODUCT(D15:D21,I15:I21)/SUM(I15:I21)</f>
        <v>1.0484847458400132E-2</v>
      </c>
      <c r="E26" s="8">
        <f>SUMPRODUCT(E15:E21,J15:J21)/SUM(J15:J21)</f>
        <v>6.6349560749276795E-3</v>
      </c>
      <c r="F26" s="5"/>
      <c r="G26" s="4">
        <f>SUM(G15:G21)</f>
        <v>0.53559568937676261</v>
      </c>
      <c r="H26" s="4">
        <f>SUM(H15:H21)</f>
        <v>0.53492375539859616</v>
      </c>
      <c r="I26" s="4">
        <f>SUM(I15:I21)</f>
        <v>0.50110897969413715</v>
      </c>
      <c r="J26" s="4">
        <f>SUM(J15:J21)</f>
        <v>0.55760845071786769</v>
      </c>
      <c r="K26" s="5"/>
      <c r="L26" s="4">
        <f>SUM(L15:L21)</f>
        <v>0.98417774274927394</v>
      </c>
      <c r="M26" s="4">
        <f>SUM(M15:M21)</f>
        <v>0.98945234925670866</v>
      </c>
      <c r="N26" s="4">
        <f>SUM(N15:N21)</f>
        <v>0.97890313624183889</v>
      </c>
      <c r="O26" s="4"/>
      <c r="P26" s="10">
        <f t="shared" si="8"/>
        <v>0.9</v>
      </c>
      <c r="Q26" s="136"/>
    </row>
    <row r="27" spans="1:19">
      <c r="A27" s="5" t="s">
        <v>4</v>
      </c>
      <c r="B27" s="8">
        <f>SUMPRODUCT(B17:B21,G17:G21)/SUM(G17:G21)</f>
        <v>2.5296621399291321E-2</v>
      </c>
      <c r="C27" s="8">
        <f>SUMPRODUCT(C17:C21,H17:H21)/SUM(H17:H21)</f>
        <v>3.4624252130425463E-2</v>
      </c>
      <c r="D27" s="8">
        <f>SUMPRODUCT(D17:D21,I17:I21)/SUM(I17:I21)</f>
        <v>2.7249088962844708E-2</v>
      </c>
      <c r="E27" s="8">
        <f>SUMPRODUCT(E17:E21,J17:J21)/SUM(J17:J21)</f>
        <v>1.5259006143445192E-2</v>
      </c>
      <c r="F27" s="5"/>
      <c r="G27" s="4">
        <f>SUM(G17:G21)</f>
        <v>0.2218259838164926</v>
      </c>
      <c r="H27" s="4">
        <f>SUM(H17:H21)</f>
        <v>0.21504525417269468</v>
      </c>
      <c r="I27" s="4">
        <f>SUM(I17:I21)</f>
        <v>0.18336952290227909</v>
      </c>
      <c r="J27" s="4">
        <f>SUM(J17:J21)</f>
        <v>0.23058231303792562</v>
      </c>
      <c r="K27" s="5"/>
      <c r="L27" s="4">
        <f>SUM(L17:L21)</f>
        <v>0.93596235052824728</v>
      </c>
      <c r="M27" s="4">
        <f>SUM(M17:M21)</f>
        <v>0.94334245002979022</v>
      </c>
      <c r="N27" s="4">
        <f>SUM(N17:N21)</f>
        <v>0.92858225102670422</v>
      </c>
      <c r="O27" s="4"/>
      <c r="P27" s="10">
        <f t="shared" si="8"/>
        <v>0.9</v>
      </c>
    </row>
    <row r="28" spans="1:19">
      <c r="A28" s="5" t="s">
        <v>3</v>
      </c>
      <c r="B28" s="8">
        <f>SUMPRODUCT(B19:B21,G19:G21)/SUM(G19:G21)</f>
        <v>4.1759252857722973E-2</v>
      </c>
      <c r="C28" s="8">
        <f>SUMPRODUCT(C19:C21,H19:H21)/SUM(H19:H21)</f>
        <v>5.7430536687653043E-2</v>
      </c>
      <c r="D28" s="8">
        <f>SUMPRODUCT(D19:D21,I19:I21)/SUM(I19:I21)</f>
        <v>4.4146721243053223E-2</v>
      </c>
      <c r="E28" s="8">
        <f>SUMPRODUCT(E19:E21,J19:J21)/SUM(J19:J21)</f>
        <v>2.7172953079725264E-2</v>
      </c>
      <c r="F28" s="5"/>
      <c r="G28" s="4">
        <f>SUM(G19:G21)</f>
        <v>0.1103981517136593</v>
      </c>
      <c r="H28" s="4">
        <f>SUM(H19:H21)</f>
        <v>0.10651406867971588</v>
      </c>
      <c r="I28" s="4">
        <f>SUM(I19:I21)</f>
        <v>9.2986579511746437E-2</v>
      </c>
      <c r="J28" s="4">
        <f>SUM(J19:J21)</f>
        <v>0.106378775125341</v>
      </c>
      <c r="K28" s="5"/>
      <c r="L28" s="4">
        <f>SUM(L19:L21)</f>
        <v>0.76894975773736751</v>
      </c>
      <c r="M28" s="4">
        <f>SUM(M19:M21)</f>
        <v>0.77022433227277864</v>
      </c>
      <c r="N28" s="4">
        <f>SUM(N19:N21)</f>
        <v>0.76767518320195627</v>
      </c>
      <c r="O28" s="4"/>
      <c r="P28" s="10">
        <f t="shared" si="8"/>
        <v>0.9</v>
      </c>
    </row>
    <row r="29" spans="1:19" ht="16" thickBot="1">
      <c r="A29" s="7" t="s">
        <v>2</v>
      </c>
      <c r="B29" s="6">
        <f>B21</f>
        <v>5.5525168594584368E-2</v>
      </c>
      <c r="C29" s="6">
        <f>C21</f>
        <v>7.2737353759064136E-2</v>
      </c>
      <c r="D29" s="6">
        <f>D21</f>
        <v>5.6833205316122584E-2</v>
      </c>
      <c r="E29" s="6">
        <f>E21</f>
        <v>4.1293102166498619E-2</v>
      </c>
      <c r="F29" s="7"/>
      <c r="G29" s="6">
        <f>G21</f>
        <v>5.567651068543969E-2</v>
      </c>
      <c r="H29" s="6">
        <f>H21</f>
        <v>5.6394886304269143E-2</v>
      </c>
      <c r="I29" s="6">
        <f>I21</f>
        <v>4.8435518117585279E-2</v>
      </c>
      <c r="J29" s="6">
        <f>J21</f>
        <v>4.6942010568163467E-2</v>
      </c>
      <c r="K29" s="7"/>
      <c r="L29" s="6">
        <f>L21</f>
        <v>0.5156385016157925</v>
      </c>
      <c r="M29" s="6">
        <f>M21</f>
        <v>0.55340867006752781</v>
      </c>
      <c r="N29" s="6">
        <f>N21</f>
        <v>0.47786833316405708</v>
      </c>
      <c r="O29" s="6"/>
      <c r="P29" s="133">
        <f t="shared" si="8"/>
        <v>0.9</v>
      </c>
    </row>
    <row r="30" spans="1:19" ht="16" thickTop="1">
      <c r="A30" s="5"/>
      <c r="B30" s="4"/>
      <c r="C30" s="4"/>
      <c r="D30" s="4"/>
      <c r="E30" s="4"/>
    </row>
    <row r="31" spans="1:19" ht="16" thickBot="1">
      <c r="A31" s="5"/>
      <c r="B31" s="4"/>
      <c r="C31" s="4"/>
      <c r="D31" s="4"/>
      <c r="E31" s="4"/>
    </row>
    <row r="32" spans="1:19" ht="39" customHeight="1" thickBot="1">
      <c r="A32" s="151" t="s">
        <v>49</v>
      </c>
      <c r="B32" s="152"/>
      <c r="C32" s="152"/>
      <c r="D32" s="152"/>
      <c r="E32" s="152"/>
      <c r="F32" s="152"/>
      <c r="G32" s="152"/>
      <c r="H32" s="152"/>
      <c r="I32" s="152"/>
      <c r="J32" s="152"/>
      <c r="K32" s="152"/>
      <c r="L32" s="152"/>
      <c r="M32" s="152"/>
      <c r="N32" s="152"/>
      <c r="O32" s="152"/>
      <c r="P32" s="153"/>
    </row>
    <row r="33" spans="1:5">
      <c r="C33"/>
    </row>
    <row r="34" spans="1:5">
      <c r="A34" s="3" t="s">
        <v>0</v>
      </c>
      <c r="B34" s="2">
        <f>SUMPRODUCT(B24:B26,G24:G26)-B23</f>
        <v>-7.4534618267618757E-7</v>
      </c>
      <c r="C34" s="2">
        <f>SUMPRODUCT(C24:C26,H24:H26)-C23</f>
        <v>0</v>
      </c>
      <c r="D34" s="2">
        <f>SUMPRODUCT(D24:D26,I24:I26)-D23</f>
        <v>0</v>
      </c>
      <c r="E34" s="2">
        <f>SUMPRODUCT(E24:E26,J24:J26)-E23</f>
        <v>0</v>
      </c>
    </row>
    <row r="35" spans="1:5">
      <c r="C35"/>
    </row>
    <row r="36" spans="1:5">
      <c r="C36"/>
    </row>
    <row r="37" spans="1:5">
      <c r="C37"/>
    </row>
    <row r="38" spans="1:5">
      <c r="C38"/>
    </row>
    <row r="39" spans="1:5">
      <c r="C39"/>
    </row>
    <row r="40" spans="1:5">
      <c r="C40"/>
    </row>
  </sheetData>
  <mergeCells count="8">
    <mergeCell ref="A32:P32"/>
    <mergeCell ref="A2:P2"/>
    <mergeCell ref="R4:R5"/>
    <mergeCell ref="S4:S5"/>
    <mergeCell ref="B4:E4"/>
    <mergeCell ref="G4:J4"/>
    <mergeCell ref="L4:N4"/>
    <mergeCell ref="P4:P5"/>
  </mergeCells>
  <phoneticPr fontId="65" type="noConversion"/>
  <pageMargins left="0.75" right="0.75" top="1" bottom="1" header="0.5" footer="0.5"/>
  <pageSetup scale="69" orientation="landscape" horizontalDpi="4294967292" verticalDpi="429496729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
  <sheetViews>
    <sheetView workbookViewId="0"/>
  </sheetViews>
  <sheetFormatPr baseColWidth="10" defaultRowHeight="15" x14ac:dyDescent="0"/>
  <sheetData>
    <row r="1" spans="1:1">
      <c r="A1" s="142" t="s">
        <v>178</v>
      </c>
    </row>
  </sheetData>
  <pageMargins left="0.75" right="0.75" top="1" bottom="1" header="0.5" footer="0.5"/>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A13" sqref="A13"/>
    </sheetView>
  </sheetViews>
  <sheetFormatPr baseColWidth="10" defaultColWidth="8.83203125" defaultRowHeight="15" x14ac:dyDescent="0"/>
  <cols>
    <col min="1" max="1" width="13.5" customWidth="1"/>
    <col min="4" max="4" width="11.83203125" customWidth="1"/>
    <col min="5" max="5" width="11.5" customWidth="1"/>
  </cols>
  <sheetData>
    <row r="1" spans="1:7">
      <c r="B1" t="s">
        <v>131</v>
      </c>
      <c r="C1" t="s">
        <v>130</v>
      </c>
      <c r="D1" t="s">
        <v>129</v>
      </c>
      <c r="E1" t="s">
        <v>128</v>
      </c>
      <c r="F1" t="s">
        <v>127</v>
      </c>
      <c r="G1" t="s">
        <v>126</v>
      </c>
    </row>
    <row r="2" spans="1:7">
      <c r="A2" t="s">
        <v>90</v>
      </c>
      <c r="B2">
        <v>0</v>
      </c>
      <c r="C2">
        <v>1615570</v>
      </c>
      <c r="D2">
        <v>-121684640</v>
      </c>
      <c r="E2">
        <v>-44942.73828125</v>
      </c>
      <c r="F2">
        <v>55059</v>
      </c>
      <c r="G2" s="125">
        <f t="shared" ref="G2:G10" si="0">F2/C2</f>
        <v>3.4080231744833094E-2</v>
      </c>
    </row>
    <row r="3" spans="1:7">
      <c r="A3" t="s">
        <v>89</v>
      </c>
      <c r="B3">
        <v>50</v>
      </c>
      <c r="C3">
        <v>1292457</v>
      </c>
      <c r="D3">
        <v>733673.25</v>
      </c>
      <c r="E3">
        <v>2367911.25</v>
      </c>
      <c r="F3">
        <v>20460</v>
      </c>
      <c r="G3" s="125">
        <f t="shared" si="0"/>
        <v>1.5830313890520149E-2</v>
      </c>
    </row>
    <row r="4" spans="1:7">
      <c r="A4" t="s">
        <v>15</v>
      </c>
      <c r="B4">
        <v>90</v>
      </c>
      <c r="C4">
        <v>161557</v>
      </c>
      <c r="D4">
        <v>5217362</v>
      </c>
      <c r="E4">
        <v>6220897.5</v>
      </c>
      <c r="F4">
        <v>2575</v>
      </c>
      <c r="G4" s="125">
        <f t="shared" si="0"/>
        <v>1.593864704098244E-2</v>
      </c>
    </row>
    <row r="5" spans="1:7">
      <c r="A5" t="s">
        <v>14</v>
      </c>
      <c r="B5">
        <v>95</v>
      </c>
      <c r="C5">
        <v>129246</v>
      </c>
      <c r="D5">
        <v>7558955</v>
      </c>
      <c r="E5">
        <v>10177823</v>
      </c>
      <c r="F5">
        <v>2861</v>
      </c>
      <c r="G5" s="125">
        <f t="shared" si="0"/>
        <v>2.2136081580861302E-2</v>
      </c>
    </row>
    <row r="6" spans="1:7">
      <c r="A6" t="s">
        <v>13</v>
      </c>
      <c r="B6">
        <v>99</v>
      </c>
      <c r="C6">
        <v>16156</v>
      </c>
      <c r="D6">
        <v>15859163</v>
      </c>
      <c r="E6">
        <v>18459638</v>
      </c>
      <c r="F6">
        <v>632</v>
      </c>
      <c r="G6" s="125">
        <f t="shared" si="0"/>
        <v>3.9118593711314681E-2</v>
      </c>
    </row>
    <row r="7" spans="1:7">
      <c r="A7" t="s">
        <v>12</v>
      </c>
      <c r="B7">
        <v>99.5</v>
      </c>
      <c r="C7">
        <v>12924</v>
      </c>
      <c r="D7">
        <v>22241742</v>
      </c>
      <c r="E7">
        <v>31810914</v>
      </c>
      <c r="F7">
        <v>737</v>
      </c>
      <c r="G7" s="125">
        <f t="shared" si="0"/>
        <v>5.7025688641287528E-2</v>
      </c>
    </row>
    <row r="8" spans="1:7">
      <c r="A8" t="s">
        <v>133</v>
      </c>
      <c r="B8">
        <v>99.900001525878906</v>
      </c>
      <c r="C8">
        <v>1616</v>
      </c>
      <c r="D8">
        <v>55788780</v>
      </c>
      <c r="E8">
        <v>67749872</v>
      </c>
      <c r="F8">
        <v>126</v>
      </c>
      <c r="G8" s="125">
        <f t="shared" si="0"/>
        <v>7.797029702970297E-2</v>
      </c>
    </row>
    <row r="9" spans="1:7">
      <c r="A9" t="s">
        <v>134</v>
      </c>
      <c r="B9">
        <v>99.949996948242188</v>
      </c>
      <c r="C9">
        <v>1292</v>
      </c>
      <c r="D9">
        <v>85780920</v>
      </c>
      <c r="E9">
        <v>137244768</v>
      </c>
      <c r="F9">
        <v>126</v>
      </c>
      <c r="G9" s="125">
        <f t="shared" si="0"/>
        <v>9.7523219814241488E-2</v>
      </c>
    </row>
    <row r="10" spans="1:7">
      <c r="A10" t="s">
        <v>85</v>
      </c>
      <c r="B10">
        <v>99.989997863769531</v>
      </c>
      <c r="C10">
        <v>324</v>
      </c>
      <c r="D10">
        <v>269374080</v>
      </c>
      <c r="E10">
        <v>707703488</v>
      </c>
      <c r="F10">
        <v>42</v>
      </c>
      <c r="G10" s="125">
        <f t="shared" si="0"/>
        <v>0.12962962962962962</v>
      </c>
    </row>
    <row r="13" spans="1:7">
      <c r="A13" t="s">
        <v>132</v>
      </c>
    </row>
  </sheetData>
  <pageMargins left="0.75" right="0.75" top="1" bottom="1" header="0.5" footer="0.5"/>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workbookViewId="0">
      <selection activeCell="A29" sqref="A29"/>
    </sheetView>
  </sheetViews>
  <sheetFormatPr baseColWidth="10" defaultColWidth="8.83203125" defaultRowHeight="12" x14ac:dyDescent="0"/>
  <cols>
    <col min="1" max="16384" width="8.83203125" style="139"/>
  </cols>
  <sheetData>
    <row r="1" spans="1:13">
      <c r="A1" s="139" t="s">
        <v>149</v>
      </c>
      <c r="B1" s="139" t="s">
        <v>148</v>
      </c>
      <c r="C1" s="139" t="s">
        <v>147</v>
      </c>
      <c r="D1" s="139" t="s">
        <v>146</v>
      </c>
      <c r="E1" s="139" t="s">
        <v>145</v>
      </c>
      <c r="F1" s="139" t="s">
        <v>144</v>
      </c>
      <c r="G1" s="139" t="s">
        <v>143</v>
      </c>
      <c r="H1" s="139" t="s">
        <v>142</v>
      </c>
      <c r="I1" s="139" t="s">
        <v>141</v>
      </c>
      <c r="J1" s="139" t="s">
        <v>140</v>
      </c>
    </row>
    <row r="2" spans="1:13">
      <c r="A2" s="139">
        <v>0</v>
      </c>
      <c r="B2" s="139">
        <v>30699</v>
      </c>
      <c r="C2" s="139">
        <v>-231000000</v>
      </c>
      <c r="D2" s="139">
        <v>-9.5100002363324165E-3</v>
      </c>
      <c r="E2" s="139">
        <v>-1826684</v>
      </c>
      <c r="F2" s="139">
        <v>248000</v>
      </c>
      <c r="G2" s="139">
        <v>92299.6640625</v>
      </c>
      <c r="H2" s="139">
        <v>-58.389999389648438</v>
      </c>
      <c r="I2" s="139">
        <v>0.42899999022483826</v>
      </c>
      <c r="J2" s="139">
        <v>0.28099998831748962</v>
      </c>
    </row>
    <row r="3" spans="1:13">
      <c r="A3" s="139">
        <v>1</v>
      </c>
      <c r="B3" s="139">
        <v>30700</v>
      </c>
      <c r="C3" s="139">
        <v>-638230</v>
      </c>
      <c r="D3" s="139">
        <v>-2.5400000158697367E-3</v>
      </c>
      <c r="E3" s="139">
        <v>-488948</v>
      </c>
      <c r="F3" s="139">
        <v>216000</v>
      </c>
      <c r="G3" s="139">
        <v>74995.3671875</v>
      </c>
      <c r="H3" s="139">
        <v>-296.91000366210938</v>
      </c>
      <c r="I3" s="139">
        <v>0.42500001192092896</v>
      </c>
      <c r="J3" s="139">
        <v>0.2800000011920929</v>
      </c>
      <c r="M3" s="139" t="s">
        <v>159</v>
      </c>
    </row>
    <row r="4" spans="1:13">
      <c r="A4" s="139">
        <v>2</v>
      </c>
      <c r="B4" s="139">
        <v>30700</v>
      </c>
      <c r="C4" s="139">
        <v>-385929</v>
      </c>
      <c r="D4" s="139">
        <v>-1.7000000225380063E-3</v>
      </c>
      <c r="E4" s="139">
        <v>-326731</v>
      </c>
      <c r="F4" s="139">
        <v>194000</v>
      </c>
      <c r="G4" s="139">
        <v>64997.109375</v>
      </c>
      <c r="H4" s="139">
        <v>-26.665000915527344</v>
      </c>
      <c r="I4" s="139">
        <v>0.42100000381469727</v>
      </c>
      <c r="J4" s="139">
        <v>0.2800000011920929</v>
      </c>
    </row>
    <row r="5" spans="1:13">
      <c r="A5" s="139">
        <v>3</v>
      </c>
      <c r="B5" s="139">
        <v>30699</v>
      </c>
      <c r="C5" s="139">
        <v>-278472</v>
      </c>
      <c r="D5" s="139">
        <v>-1.2700000079348683E-3</v>
      </c>
      <c r="E5" s="139">
        <v>-244227</v>
      </c>
      <c r="F5" s="139">
        <v>181000</v>
      </c>
      <c r="G5" s="139">
        <v>59071.69921875</v>
      </c>
      <c r="H5" s="139">
        <v>-33.009998321533203</v>
      </c>
      <c r="I5" s="139">
        <v>0.42199999094009399</v>
      </c>
      <c r="J5" s="139">
        <v>0.2800000011920929</v>
      </c>
    </row>
    <row r="6" spans="1:13">
      <c r="A6" s="139">
        <v>4</v>
      </c>
      <c r="B6" s="139">
        <v>30700</v>
      </c>
      <c r="C6" s="139">
        <v>-214750</v>
      </c>
      <c r="D6" s="139">
        <v>-1.0000000474974513E-3</v>
      </c>
      <c r="E6" s="139">
        <v>-191526</v>
      </c>
      <c r="F6" s="139">
        <v>174000</v>
      </c>
      <c r="G6" s="139">
        <v>55987.30078125</v>
      </c>
      <c r="H6" s="139">
        <v>18.169000625610352</v>
      </c>
      <c r="I6" s="139">
        <v>0.42199999094009399</v>
      </c>
      <c r="J6" s="139">
        <v>0.2800000011920929</v>
      </c>
    </row>
    <row r="7" spans="1:13">
      <c r="A7" s="139">
        <v>5</v>
      </c>
      <c r="B7" s="139">
        <v>30700</v>
      </c>
      <c r="C7" s="139">
        <v>-170728</v>
      </c>
      <c r="D7" s="139">
        <v>-7.9999997979030013E-4</v>
      </c>
      <c r="E7" s="139">
        <v>-153386</v>
      </c>
      <c r="F7" s="139">
        <v>167000</v>
      </c>
      <c r="G7" s="139">
        <v>53057.15234375</v>
      </c>
      <c r="H7" s="139">
        <v>1.6210000514984131</v>
      </c>
      <c r="I7" s="139">
        <v>0.42100000381469727</v>
      </c>
      <c r="J7" s="139">
        <v>0.2800000011920929</v>
      </c>
    </row>
    <row r="8" spans="1:13">
      <c r="A8" s="139">
        <v>6</v>
      </c>
      <c r="B8" s="139">
        <v>30700</v>
      </c>
      <c r="C8" s="139">
        <v>-137458</v>
      </c>
      <c r="D8" s="139">
        <v>-6.399999838322401E-4</v>
      </c>
      <c r="E8" s="139">
        <v>-123721</v>
      </c>
      <c r="F8" s="139">
        <v>165000</v>
      </c>
      <c r="G8" s="139">
        <v>51751.9921875</v>
      </c>
      <c r="H8" s="139">
        <v>6.1789999008178711</v>
      </c>
      <c r="I8" s="139">
        <v>0.42100000381469727</v>
      </c>
      <c r="J8" s="139">
        <v>0.2800000011920929</v>
      </c>
    </row>
    <row r="9" spans="1:13">
      <c r="A9" s="139">
        <v>7</v>
      </c>
      <c r="B9" s="139">
        <v>30699</v>
      </c>
      <c r="C9" s="139">
        <v>-110824</v>
      </c>
      <c r="D9" s="139">
        <v>-5.2000000141561031E-4</v>
      </c>
      <c r="E9" s="139">
        <v>-99366</v>
      </c>
      <c r="F9" s="139">
        <v>163000</v>
      </c>
      <c r="G9" s="139">
        <v>50926.49609375</v>
      </c>
      <c r="H9" s="139">
        <v>2.4730000495910645</v>
      </c>
      <c r="I9" s="139">
        <v>0.42100000381469727</v>
      </c>
      <c r="J9" s="139">
        <v>0.2800000011920929</v>
      </c>
    </row>
    <row r="10" spans="1:13">
      <c r="A10" s="139">
        <v>8</v>
      </c>
      <c r="B10" s="139">
        <v>30700</v>
      </c>
      <c r="C10" s="139">
        <v>-88486</v>
      </c>
      <c r="D10" s="139">
        <v>-4.1000000783242285E-4</v>
      </c>
      <c r="E10" s="139">
        <v>-78611</v>
      </c>
      <c r="F10" s="139">
        <v>160000</v>
      </c>
      <c r="G10" s="139">
        <v>49788.94921875</v>
      </c>
      <c r="H10" s="139">
        <v>-19.785999298095703</v>
      </c>
      <c r="I10" s="139">
        <v>0.41999998688697815</v>
      </c>
      <c r="J10" s="139">
        <v>0.2800000011920929</v>
      </c>
    </row>
    <row r="11" spans="1:13">
      <c r="A11" s="139">
        <v>9</v>
      </c>
      <c r="B11" s="139">
        <v>30700</v>
      </c>
      <c r="C11" s="139">
        <v>-69354</v>
      </c>
      <c r="D11" s="139">
        <v>-3.1999999191612005E-4</v>
      </c>
      <c r="E11" s="139">
        <v>-60821</v>
      </c>
      <c r="F11" s="139">
        <v>158000</v>
      </c>
      <c r="G11" s="139">
        <v>48805.03515625</v>
      </c>
      <c r="H11" s="139">
        <v>10.12399959564209</v>
      </c>
      <c r="I11" s="139">
        <v>0.41899999976158142</v>
      </c>
      <c r="J11" s="139">
        <v>0.2800000011920929</v>
      </c>
    </row>
    <row r="12" spans="1:13">
      <c r="A12" s="139">
        <v>10</v>
      </c>
      <c r="B12" s="139">
        <v>30700</v>
      </c>
      <c r="C12" s="139">
        <v>-52629</v>
      </c>
      <c r="D12" s="139">
        <v>-2.3000000510364771E-4</v>
      </c>
      <c r="E12" s="139">
        <v>-45083</v>
      </c>
      <c r="F12" s="139">
        <v>157000</v>
      </c>
      <c r="G12" s="139">
        <v>48137.51171875</v>
      </c>
      <c r="H12" s="139">
        <v>2.5780000686645508</v>
      </c>
      <c r="I12" s="139">
        <v>0.41899999976158142</v>
      </c>
      <c r="J12" s="139">
        <v>0.2800000011920929</v>
      </c>
    </row>
    <row r="13" spans="1:13">
      <c r="A13" s="139">
        <v>11</v>
      </c>
      <c r="B13" s="139">
        <v>30699</v>
      </c>
      <c r="C13" s="139">
        <v>-37825</v>
      </c>
      <c r="D13" s="139">
        <v>-1.5999999595806003E-4</v>
      </c>
      <c r="E13" s="139">
        <v>-31138</v>
      </c>
      <c r="F13" s="139">
        <v>154000</v>
      </c>
      <c r="G13" s="139">
        <v>46945.2265625</v>
      </c>
      <c r="H13" s="139">
        <v>33.181999206542969</v>
      </c>
      <c r="I13" s="139">
        <v>0.41699999570846558</v>
      </c>
      <c r="J13" s="139">
        <v>0.2800000011920929</v>
      </c>
    </row>
    <row r="14" spans="1:13">
      <c r="A14" s="139">
        <v>12</v>
      </c>
      <c r="B14" s="139">
        <v>30700</v>
      </c>
      <c r="C14" s="139">
        <v>-24687</v>
      </c>
      <c r="D14" s="139">
        <v>-9.9999997473787516E-5</v>
      </c>
      <c r="E14" s="139">
        <v>-18779</v>
      </c>
      <c r="F14" s="139">
        <v>152000</v>
      </c>
      <c r="G14" s="139">
        <v>46155.40625</v>
      </c>
      <c r="H14" s="139">
        <v>9.3850002288818359</v>
      </c>
      <c r="I14" s="139">
        <v>0.41600000858306885</v>
      </c>
      <c r="J14" s="139">
        <v>0.2800000011920929</v>
      </c>
    </row>
    <row r="15" spans="1:13">
      <c r="A15" s="139">
        <v>13</v>
      </c>
      <c r="B15" s="139">
        <v>30700</v>
      </c>
      <c r="C15" s="139">
        <v>-13115</v>
      </c>
      <c r="D15" s="139">
        <v>-3.9999998989515007E-5</v>
      </c>
      <c r="E15" s="139">
        <v>-7965</v>
      </c>
      <c r="F15" s="139">
        <v>148000</v>
      </c>
      <c r="G15" s="139">
        <v>44160.69140625</v>
      </c>
      <c r="H15" s="139">
        <v>10.234999656677246</v>
      </c>
      <c r="I15" s="139">
        <v>0.41100001335144043</v>
      </c>
      <c r="J15" s="139">
        <v>0.2800000011920929</v>
      </c>
    </row>
    <row r="16" spans="1:13">
      <c r="A16" s="139">
        <v>14</v>
      </c>
      <c r="B16" s="139">
        <v>30699</v>
      </c>
      <c r="C16" s="139">
        <v>-3069</v>
      </c>
      <c r="D16" s="139">
        <v>0</v>
      </c>
      <c r="E16" s="139">
        <v>-534</v>
      </c>
      <c r="F16" s="139">
        <v>56218.62109375</v>
      </c>
      <c r="G16" s="139">
        <v>23540.140625</v>
      </c>
      <c r="H16" s="139">
        <v>1.8890000581741333</v>
      </c>
      <c r="I16" s="139">
        <v>0.20900000631809235</v>
      </c>
      <c r="J16" s="139">
        <v>0.27399998903274536</v>
      </c>
    </row>
    <row r="17" spans="1:10">
      <c r="A17" s="139">
        <v>15</v>
      </c>
      <c r="B17" s="139">
        <v>30700</v>
      </c>
      <c r="C17" s="139">
        <v>0</v>
      </c>
      <c r="D17" s="139">
        <v>9.9999997473787516E-6</v>
      </c>
      <c r="E17" s="139">
        <v>1496</v>
      </c>
      <c r="F17" s="139">
        <v>93836.3125</v>
      </c>
      <c r="G17" s="139">
        <v>28969.64453125</v>
      </c>
      <c r="H17" s="139">
        <v>-13.456000328063965</v>
      </c>
      <c r="I17" s="139">
        <v>0.30399999022483826</v>
      </c>
      <c r="J17" s="139">
        <v>0.27799999713897705</v>
      </c>
    </row>
    <row r="18" spans="1:10">
      <c r="A18" s="139">
        <v>16</v>
      </c>
      <c r="B18" s="139">
        <v>30700</v>
      </c>
      <c r="C18" s="139">
        <v>4500</v>
      </c>
      <c r="D18" s="139">
        <v>3.9999998989515007E-5</v>
      </c>
      <c r="E18" s="139">
        <v>7925</v>
      </c>
      <c r="F18" s="139">
        <v>134000</v>
      </c>
      <c r="G18" s="139">
        <v>38775.18359375</v>
      </c>
      <c r="H18" s="139">
        <v>-12.430000305175781</v>
      </c>
      <c r="I18" s="139">
        <v>0.3970000147819519</v>
      </c>
      <c r="J18" s="139">
        <v>0.2800000011920929</v>
      </c>
    </row>
    <row r="19" spans="1:10">
      <c r="A19" s="139">
        <v>17</v>
      </c>
      <c r="B19" s="139">
        <v>30700</v>
      </c>
      <c r="C19" s="139">
        <v>11197</v>
      </c>
      <c r="D19" s="139">
        <v>7.0000001869630069E-5</v>
      </c>
      <c r="E19" s="139">
        <v>14319</v>
      </c>
      <c r="F19" s="139">
        <v>141000</v>
      </c>
      <c r="G19" s="139">
        <v>40816.9453125</v>
      </c>
      <c r="H19" s="139">
        <v>16.518999099731445</v>
      </c>
      <c r="I19" s="139">
        <v>0.40700000524520874</v>
      </c>
      <c r="J19" s="139">
        <v>0.2800000011920929</v>
      </c>
    </row>
    <row r="20" spans="1:10">
      <c r="A20" s="139">
        <v>18</v>
      </c>
      <c r="B20" s="139">
        <v>30699</v>
      </c>
      <c r="C20" s="139">
        <v>17618</v>
      </c>
      <c r="D20" s="139">
        <v>1.1000000085914508E-4</v>
      </c>
      <c r="E20" s="139">
        <v>21444</v>
      </c>
      <c r="F20" s="139">
        <v>150000</v>
      </c>
      <c r="G20" s="139">
        <v>44135.73046875</v>
      </c>
      <c r="H20" s="139">
        <v>5.8619999885559082</v>
      </c>
      <c r="I20" s="139">
        <v>0.40999999642372131</v>
      </c>
      <c r="J20" s="139">
        <v>0.2800000011920929</v>
      </c>
    </row>
    <row r="21" spans="1:10">
      <c r="A21" s="139">
        <v>19</v>
      </c>
      <c r="B21" s="139">
        <v>30700</v>
      </c>
      <c r="C21" s="139">
        <v>25523</v>
      </c>
      <c r="D21" s="139">
        <v>1.5999999595806003E-4</v>
      </c>
      <c r="E21" s="139">
        <v>29956</v>
      </c>
      <c r="F21" s="139">
        <v>156000</v>
      </c>
      <c r="G21" s="139">
        <v>46866.140625</v>
      </c>
      <c r="H21" s="139">
        <v>12.531999588012695</v>
      </c>
      <c r="I21" s="139">
        <v>0.41499999165534973</v>
      </c>
      <c r="J21" s="139">
        <v>0.2800000011920929</v>
      </c>
    </row>
    <row r="22" spans="1:10">
      <c r="A22" s="139">
        <v>20</v>
      </c>
      <c r="B22" s="139">
        <v>30700</v>
      </c>
      <c r="C22" s="139">
        <v>34603</v>
      </c>
      <c r="D22" s="139">
        <v>2.0999999833293259E-4</v>
      </c>
      <c r="E22" s="139">
        <v>39557</v>
      </c>
      <c r="F22" s="139">
        <v>159000</v>
      </c>
      <c r="G22" s="139">
        <v>48363.7109375</v>
      </c>
      <c r="H22" s="139">
        <v>22.295999526977539</v>
      </c>
      <c r="I22" s="139">
        <v>0.41800001263618469</v>
      </c>
      <c r="J22" s="139">
        <v>0.2800000011920929</v>
      </c>
    </row>
    <row r="23" spans="1:10">
      <c r="A23" s="139">
        <v>21</v>
      </c>
      <c r="B23" s="139">
        <v>30700</v>
      </c>
      <c r="C23" s="139">
        <v>44617</v>
      </c>
      <c r="D23" s="139">
        <v>2.6000000070780516E-4</v>
      </c>
      <c r="E23" s="139">
        <v>49852</v>
      </c>
      <c r="F23" s="139">
        <v>163000</v>
      </c>
      <c r="G23" s="139">
        <v>50471.4609375</v>
      </c>
      <c r="H23" s="139">
        <v>11.479999542236328</v>
      </c>
      <c r="I23" s="139">
        <v>0.42100000381469727</v>
      </c>
      <c r="J23" s="139">
        <v>0.2800000011920929</v>
      </c>
    </row>
    <row r="24" spans="1:10">
      <c r="A24" s="139">
        <v>22</v>
      </c>
      <c r="B24" s="139">
        <v>30699</v>
      </c>
      <c r="C24" s="139">
        <v>55130</v>
      </c>
      <c r="D24" s="139">
        <v>3.1999999191612005E-4</v>
      </c>
      <c r="E24" s="139">
        <v>60563</v>
      </c>
      <c r="F24" s="139">
        <v>169000</v>
      </c>
      <c r="G24" s="139">
        <v>52654.40234375</v>
      </c>
      <c r="H24" s="139">
        <v>26.165000915527344</v>
      </c>
      <c r="I24" s="139">
        <v>0.42399999499320984</v>
      </c>
      <c r="J24" s="139">
        <v>0.2800000011920929</v>
      </c>
    </row>
    <row r="25" spans="1:10">
      <c r="A25" s="139">
        <v>23</v>
      </c>
      <c r="B25" s="139">
        <v>30700</v>
      </c>
      <c r="C25" s="139">
        <v>66056</v>
      </c>
      <c r="D25" s="139">
        <v>3.6999999429099262E-4</v>
      </c>
      <c r="E25" s="139">
        <v>71674</v>
      </c>
      <c r="F25" s="139">
        <v>172000</v>
      </c>
      <c r="G25" s="139">
        <v>54103.27734375</v>
      </c>
      <c r="H25" s="139">
        <v>17.778999328613281</v>
      </c>
      <c r="I25" s="139">
        <v>0.42500001192092896</v>
      </c>
      <c r="J25" s="139">
        <v>0.2800000011920929</v>
      </c>
    </row>
    <row r="26" spans="1:10">
      <c r="A26" s="139">
        <v>24</v>
      </c>
      <c r="B26" s="139">
        <v>30700</v>
      </c>
      <c r="C26" s="139">
        <v>77345</v>
      </c>
      <c r="D26" s="139">
        <v>4.2999998549930751E-4</v>
      </c>
      <c r="E26" s="139">
        <v>83163</v>
      </c>
      <c r="F26" s="139">
        <v>176000</v>
      </c>
      <c r="G26" s="139">
        <v>55554.328125</v>
      </c>
      <c r="H26" s="139">
        <v>33.659999847412109</v>
      </c>
      <c r="I26" s="139">
        <v>0.42500001192092896</v>
      </c>
      <c r="J26" s="139">
        <v>0.2800000011920929</v>
      </c>
    </row>
    <row r="27" spans="1:10">
      <c r="A27" s="139">
        <v>25</v>
      </c>
      <c r="B27" s="139">
        <v>30699</v>
      </c>
      <c r="C27" s="139">
        <v>89138</v>
      </c>
      <c r="D27" s="139">
        <v>5.0000002374872565E-4</v>
      </c>
      <c r="E27" s="139">
        <v>95320</v>
      </c>
      <c r="F27" s="139">
        <v>182000</v>
      </c>
      <c r="G27" s="139">
        <v>58213.04296875</v>
      </c>
      <c r="H27" s="139">
        <v>18.98699951171875</v>
      </c>
      <c r="I27" s="139">
        <v>0.42599999904632568</v>
      </c>
      <c r="J27" s="139">
        <v>0.2800000011920929</v>
      </c>
    </row>
    <row r="28" spans="1:10">
      <c r="A28" s="139">
        <v>26</v>
      </c>
      <c r="B28" s="139">
        <v>30700</v>
      </c>
      <c r="C28" s="139">
        <v>101715</v>
      </c>
      <c r="D28" s="139">
        <v>5.6000001495704055E-4</v>
      </c>
      <c r="E28" s="139">
        <v>108382</v>
      </c>
      <c r="F28" s="139">
        <v>189000</v>
      </c>
      <c r="G28" s="139">
        <v>61386.82421875</v>
      </c>
      <c r="H28" s="139">
        <v>12.055000305175781</v>
      </c>
      <c r="I28" s="139">
        <v>0.42800000309944153</v>
      </c>
      <c r="J28" s="139">
        <v>0.2800000011920929</v>
      </c>
    </row>
    <row r="29" spans="1:10">
      <c r="A29" s="139">
        <v>27</v>
      </c>
      <c r="B29" s="139">
        <v>30700</v>
      </c>
      <c r="C29" s="139">
        <v>115133</v>
      </c>
      <c r="D29" s="139">
        <v>6.399999838322401E-4</v>
      </c>
      <c r="E29" s="139">
        <v>122089</v>
      </c>
      <c r="F29" s="139">
        <v>196000</v>
      </c>
      <c r="G29" s="139">
        <v>63996.55078125</v>
      </c>
      <c r="H29" s="139">
        <v>40</v>
      </c>
      <c r="I29" s="139">
        <v>0.42899999022483826</v>
      </c>
      <c r="J29" s="139">
        <v>0.2800000011920929</v>
      </c>
    </row>
    <row r="30" spans="1:10">
      <c r="A30" s="139">
        <v>28</v>
      </c>
      <c r="B30" s="139">
        <v>30700</v>
      </c>
      <c r="C30" s="139">
        <v>129277</v>
      </c>
      <c r="D30" s="139">
        <v>7.0999999297782779E-4</v>
      </c>
      <c r="E30" s="139">
        <v>136708</v>
      </c>
      <c r="F30" s="139">
        <v>202000</v>
      </c>
      <c r="G30" s="139">
        <v>66576.8515625</v>
      </c>
      <c r="H30" s="139">
        <v>-2.252000093460083</v>
      </c>
      <c r="I30" s="139">
        <v>0.4309999942779541</v>
      </c>
      <c r="J30" s="139">
        <v>0.2800000011920929</v>
      </c>
    </row>
    <row r="31" spans="1:10">
      <c r="A31" s="139">
        <v>29</v>
      </c>
      <c r="B31" s="139">
        <v>30699</v>
      </c>
      <c r="C31" s="139">
        <v>144224</v>
      </c>
      <c r="D31" s="139">
        <v>7.9000002006068826E-4</v>
      </c>
      <c r="E31" s="139">
        <v>152015</v>
      </c>
      <c r="F31" s="139">
        <v>207000</v>
      </c>
      <c r="G31" s="139">
        <v>68799.65625</v>
      </c>
      <c r="H31" s="139">
        <v>25.110000610351562</v>
      </c>
      <c r="I31" s="139">
        <v>0.4309999942779541</v>
      </c>
      <c r="J31" s="139">
        <v>0.2800000011920929</v>
      </c>
    </row>
    <row r="32" spans="1:10">
      <c r="A32" s="139">
        <v>30</v>
      </c>
      <c r="B32" s="139">
        <v>30700</v>
      </c>
      <c r="C32" s="139">
        <v>159975</v>
      </c>
      <c r="D32" s="139">
        <v>8.800000068731606E-4</v>
      </c>
      <c r="E32" s="139">
        <v>168473</v>
      </c>
      <c r="F32" s="139">
        <v>212000</v>
      </c>
      <c r="G32" s="139">
        <v>71119.0078125</v>
      </c>
      <c r="H32" s="139">
        <v>-30.972999572753906</v>
      </c>
      <c r="I32" s="139">
        <v>0.43399998545646667</v>
      </c>
      <c r="J32" s="139">
        <v>0.2800000011920929</v>
      </c>
    </row>
    <row r="33" spans="1:10">
      <c r="A33" s="139">
        <v>31</v>
      </c>
      <c r="B33" s="139">
        <v>30700</v>
      </c>
      <c r="C33" s="139">
        <v>177234</v>
      </c>
      <c r="D33" s="139">
        <v>9.6999999368563294E-4</v>
      </c>
      <c r="E33" s="139">
        <v>186430</v>
      </c>
      <c r="F33" s="139">
        <v>215000</v>
      </c>
      <c r="G33" s="139">
        <v>72729.6796875</v>
      </c>
      <c r="H33" s="139">
        <v>19.482999801635742</v>
      </c>
      <c r="I33" s="139">
        <v>0.43399998545646667</v>
      </c>
      <c r="J33" s="139">
        <v>0.2800000011920929</v>
      </c>
    </row>
    <row r="34" spans="1:10">
      <c r="A34" s="139">
        <v>32</v>
      </c>
      <c r="B34" s="139">
        <v>30699</v>
      </c>
      <c r="C34" s="139">
        <v>195769</v>
      </c>
      <c r="D34" s="139">
        <v>1.0699999984353781E-3</v>
      </c>
      <c r="E34" s="139">
        <v>205521</v>
      </c>
      <c r="F34" s="139">
        <v>219000</v>
      </c>
      <c r="G34" s="139">
        <v>74678.1171875</v>
      </c>
      <c r="H34" s="139">
        <v>29.184999465942383</v>
      </c>
      <c r="I34" s="139">
        <v>0.43599998950958252</v>
      </c>
      <c r="J34" s="139">
        <v>0.2800000011920929</v>
      </c>
    </row>
    <row r="35" spans="1:10">
      <c r="A35" s="139">
        <v>33</v>
      </c>
      <c r="B35" s="139">
        <v>30700</v>
      </c>
      <c r="C35" s="139">
        <v>215442</v>
      </c>
      <c r="D35" s="139">
        <v>1.1699999449774623E-3</v>
      </c>
      <c r="E35" s="139">
        <v>225664</v>
      </c>
      <c r="F35" s="139">
        <v>220000</v>
      </c>
      <c r="G35" s="139">
        <v>75330.09375</v>
      </c>
      <c r="H35" s="139">
        <v>11.097000122070312</v>
      </c>
      <c r="I35" s="139">
        <v>0.43399998545646667</v>
      </c>
      <c r="J35" s="139">
        <v>0.2800000011920929</v>
      </c>
    </row>
    <row r="36" spans="1:10">
      <c r="A36" s="139">
        <v>34</v>
      </c>
      <c r="B36" s="139">
        <v>30700</v>
      </c>
      <c r="C36" s="139">
        <v>236026</v>
      </c>
      <c r="D36" s="139">
        <v>1.2799999676644802E-3</v>
      </c>
      <c r="E36" s="139">
        <v>246651</v>
      </c>
      <c r="F36" s="139">
        <v>221000</v>
      </c>
      <c r="G36" s="139">
        <v>75838.296875</v>
      </c>
      <c r="H36" s="139">
        <v>89.407997131347656</v>
      </c>
      <c r="I36" s="139">
        <v>0.43299999833106995</v>
      </c>
      <c r="J36" s="139">
        <v>0.2800000011920929</v>
      </c>
    </row>
    <row r="37" spans="1:10">
      <c r="A37" s="139">
        <v>35</v>
      </c>
      <c r="B37" s="139">
        <v>30700</v>
      </c>
      <c r="C37" s="139">
        <v>257306</v>
      </c>
      <c r="D37" s="139">
        <v>1.39999995008111E-3</v>
      </c>
      <c r="E37" s="139">
        <v>268291</v>
      </c>
      <c r="F37" s="139">
        <v>224000</v>
      </c>
      <c r="G37" s="139">
        <v>77318.1953125</v>
      </c>
      <c r="H37" s="139">
        <v>56.259998321533203</v>
      </c>
      <c r="I37" s="139">
        <v>0.43599998950958252</v>
      </c>
      <c r="J37" s="139">
        <v>0.2800000011920929</v>
      </c>
    </row>
    <row r="38" spans="1:10">
      <c r="A38" s="139">
        <v>36</v>
      </c>
      <c r="B38" s="139">
        <v>30699</v>
      </c>
      <c r="C38" s="139">
        <v>279367</v>
      </c>
      <c r="D38" s="139">
        <v>1.5099999727681279E-3</v>
      </c>
      <c r="E38" s="139">
        <v>290535</v>
      </c>
      <c r="F38" s="139">
        <v>227000</v>
      </c>
      <c r="G38" s="139">
        <v>78409.2890625</v>
      </c>
      <c r="H38" s="139">
        <v>71.886001586914062</v>
      </c>
      <c r="I38" s="139">
        <v>0.43599998950958252</v>
      </c>
      <c r="J38" s="139">
        <v>0.2800000011920929</v>
      </c>
    </row>
    <row r="39" spans="1:10">
      <c r="A39" s="139">
        <v>37</v>
      </c>
      <c r="B39" s="139">
        <v>30700</v>
      </c>
      <c r="C39" s="139">
        <v>301756</v>
      </c>
      <c r="D39" s="139">
        <v>1.6299999551847577E-3</v>
      </c>
      <c r="E39" s="139">
        <v>313456</v>
      </c>
      <c r="F39" s="139">
        <v>228000</v>
      </c>
      <c r="G39" s="139">
        <v>79189.765625</v>
      </c>
      <c r="H39" s="139">
        <v>20.716999053955078</v>
      </c>
      <c r="I39" s="139">
        <v>0.43599998950958252</v>
      </c>
      <c r="J39" s="139">
        <v>0.2800000011920929</v>
      </c>
    </row>
    <row r="40" spans="1:10">
      <c r="A40" s="139">
        <v>38</v>
      </c>
      <c r="B40" s="139">
        <v>30700</v>
      </c>
      <c r="C40" s="139">
        <v>325321</v>
      </c>
      <c r="D40" s="139">
        <v>1.7600000137463212E-3</v>
      </c>
      <c r="E40" s="139">
        <v>337457</v>
      </c>
      <c r="F40" s="139">
        <v>230000</v>
      </c>
      <c r="G40" s="139">
        <v>80471.8203125</v>
      </c>
      <c r="H40" s="139">
        <v>93.068000793457031</v>
      </c>
      <c r="I40" s="139">
        <v>0.43599998950958252</v>
      </c>
      <c r="J40" s="139">
        <v>0.2800000011920929</v>
      </c>
    </row>
    <row r="41" spans="1:10">
      <c r="A41" s="139">
        <v>39</v>
      </c>
      <c r="B41" s="139">
        <v>30700</v>
      </c>
      <c r="C41" s="139">
        <v>349744</v>
      </c>
      <c r="D41" s="139">
        <v>1.8899999558925629E-3</v>
      </c>
      <c r="E41" s="139">
        <v>362304</v>
      </c>
      <c r="F41" s="139">
        <v>234000</v>
      </c>
      <c r="G41" s="139">
        <v>81873.0390625</v>
      </c>
      <c r="H41" s="139">
        <v>77.825996398925781</v>
      </c>
      <c r="I41" s="139">
        <v>0.43700000643730164</v>
      </c>
      <c r="J41" s="139">
        <v>0.2800000011920929</v>
      </c>
    </row>
    <row r="42" spans="1:10">
      <c r="A42" s="139">
        <v>40</v>
      </c>
      <c r="B42" s="139">
        <v>30699</v>
      </c>
      <c r="C42" s="139">
        <v>374988</v>
      </c>
      <c r="D42" s="139">
        <v>2.0200000144541264E-3</v>
      </c>
      <c r="E42" s="139">
        <v>388102</v>
      </c>
      <c r="F42" s="139">
        <v>235000</v>
      </c>
      <c r="G42" s="139">
        <v>82894.6015625</v>
      </c>
      <c r="H42" s="139">
        <v>88.101997375488281</v>
      </c>
      <c r="I42" s="139">
        <v>0.43999999761581421</v>
      </c>
      <c r="J42" s="139">
        <v>0.2800000011920929</v>
      </c>
    </row>
    <row r="43" spans="1:10">
      <c r="A43" s="139">
        <v>41</v>
      </c>
      <c r="B43" s="139">
        <v>30700</v>
      </c>
      <c r="C43" s="139">
        <v>401419</v>
      </c>
      <c r="D43" s="139">
        <v>2.1599999163299799E-3</v>
      </c>
      <c r="E43" s="139">
        <v>415239</v>
      </c>
      <c r="F43" s="139">
        <v>239000</v>
      </c>
      <c r="G43" s="139">
        <v>84623.4140625</v>
      </c>
      <c r="H43" s="139">
        <v>140.24299621582031</v>
      </c>
      <c r="I43" s="139">
        <v>0.44100001454353333</v>
      </c>
      <c r="J43" s="139">
        <v>0.2800000011920929</v>
      </c>
    </row>
    <row r="44" spans="1:10">
      <c r="A44" s="139">
        <v>42</v>
      </c>
      <c r="B44" s="139">
        <v>30700</v>
      </c>
      <c r="C44" s="139">
        <v>429131</v>
      </c>
      <c r="D44" s="139">
        <v>2.3099998943507671E-3</v>
      </c>
      <c r="E44" s="139">
        <v>443706</v>
      </c>
      <c r="F44" s="139">
        <v>240000</v>
      </c>
      <c r="G44" s="139">
        <v>85277.3671875</v>
      </c>
      <c r="H44" s="139">
        <v>97.670997619628906</v>
      </c>
      <c r="I44" s="139">
        <v>0.44200000166893005</v>
      </c>
      <c r="J44" s="139">
        <v>0.2800000011920929</v>
      </c>
    </row>
    <row r="45" spans="1:10">
      <c r="A45" s="139">
        <v>43</v>
      </c>
      <c r="B45" s="139">
        <v>30700</v>
      </c>
      <c r="C45" s="139">
        <v>458502</v>
      </c>
      <c r="D45" s="139">
        <v>2.4699999485164881E-3</v>
      </c>
      <c r="E45" s="139">
        <v>473772</v>
      </c>
      <c r="F45" s="139">
        <v>242000</v>
      </c>
      <c r="G45" s="139">
        <v>86223.328125</v>
      </c>
      <c r="H45" s="139">
        <v>132.76300048828125</v>
      </c>
      <c r="I45" s="139">
        <v>0.44299998879432678</v>
      </c>
      <c r="J45" s="139">
        <v>0.2800000011920929</v>
      </c>
    </row>
    <row r="46" spans="1:10">
      <c r="A46" s="139">
        <v>44</v>
      </c>
      <c r="B46" s="139">
        <v>30699</v>
      </c>
      <c r="C46" s="139">
        <v>489191</v>
      </c>
      <c r="D46" s="139">
        <v>2.630000002682209E-3</v>
      </c>
      <c r="E46" s="139">
        <v>504954</v>
      </c>
      <c r="F46" s="139">
        <v>242000</v>
      </c>
      <c r="G46" s="139">
        <v>86517.2578125</v>
      </c>
      <c r="H46" s="139">
        <v>114.08999633789062</v>
      </c>
      <c r="I46" s="139">
        <v>0.44299998879432678</v>
      </c>
      <c r="J46" s="139">
        <v>0.2800000011920929</v>
      </c>
    </row>
    <row r="47" spans="1:10">
      <c r="A47" s="139">
        <v>45</v>
      </c>
      <c r="B47" s="139">
        <v>30700</v>
      </c>
      <c r="C47" s="139">
        <v>520933</v>
      </c>
      <c r="D47" s="139">
        <v>2.79999990016222E-3</v>
      </c>
      <c r="E47" s="139">
        <v>537319</v>
      </c>
      <c r="F47" s="139">
        <v>246000</v>
      </c>
      <c r="G47" s="139">
        <v>88011.1640625</v>
      </c>
      <c r="H47" s="139">
        <v>135.63200378417969</v>
      </c>
      <c r="I47" s="139">
        <v>0.44499999284744263</v>
      </c>
      <c r="J47" s="139">
        <v>0.2800000011920929</v>
      </c>
    </row>
    <row r="48" spans="1:10">
      <c r="A48" s="139">
        <v>46</v>
      </c>
      <c r="B48" s="139">
        <v>30700</v>
      </c>
      <c r="C48" s="139">
        <v>553894</v>
      </c>
      <c r="D48" s="139">
        <v>2.9700000304728746E-3</v>
      </c>
      <c r="E48" s="139">
        <v>570999</v>
      </c>
      <c r="F48" s="139">
        <v>249000</v>
      </c>
      <c r="G48" s="139">
        <v>89181.515625</v>
      </c>
      <c r="H48" s="139">
        <v>188</v>
      </c>
      <c r="I48" s="139">
        <v>0.44800001382827759</v>
      </c>
      <c r="J48" s="139">
        <v>0.2800000011920929</v>
      </c>
    </row>
    <row r="49" spans="1:10">
      <c r="A49" s="139">
        <v>47</v>
      </c>
      <c r="B49" s="139">
        <v>30699</v>
      </c>
      <c r="C49" s="139">
        <v>588222</v>
      </c>
      <c r="D49" s="139">
        <v>3.1500000040978193E-3</v>
      </c>
      <c r="E49" s="139">
        <v>605916</v>
      </c>
      <c r="F49" s="139">
        <v>253000</v>
      </c>
      <c r="G49" s="139">
        <v>90835.3515625</v>
      </c>
      <c r="H49" s="139">
        <v>233.68699645996094</v>
      </c>
      <c r="I49" s="139">
        <v>0.44999998807907104</v>
      </c>
      <c r="J49" s="139">
        <v>0.2800000011920929</v>
      </c>
    </row>
    <row r="50" spans="1:10">
      <c r="A50" s="139">
        <v>48</v>
      </c>
      <c r="B50" s="139">
        <v>30700</v>
      </c>
      <c r="C50" s="139">
        <v>623632</v>
      </c>
      <c r="D50" s="139">
        <v>3.3400000538676977E-3</v>
      </c>
      <c r="E50" s="139">
        <v>641790</v>
      </c>
      <c r="F50" s="139">
        <v>255000</v>
      </c>
      <c r="G50" s="139">
        <v>91730.40625</v>
      </c>
      <c r="H50" s="139">
        <v>190.28199768066406</v>
      </c>
      <c r="I50" s="139">
        <v>0.45100000500679016</v>
      </c>
      <c r="J50" s="139">
        <v>0.2800000011920929</v>
      </c>
    </row>
    <row r="51" spans="1:10">
      <c r="A51" s="139">
        <v>49</v>
      </c>
      <c r="B51" s="139">
        <v>30700</v>
      </c>
      <c r="C51" s="139">
        <v>660129</v>
      </c>
      <c r="D51" s="139">
        <v>3.5300001036375761E-3</v>
      </c>
      <c r="E51" s="139">
        <v>678733</v>
      </c>
      <c r="F51" s="139">
        <v>255000</v>
      </c>
      <c r="G51" s="139">
        <v>92149.4921875</v>
      </c>
      <c r="H51" s="139">
        <v>178.82699584960938</v>
      </c>
      <c r="I51" s="139">
        <v>0.45100000500679016</v>
      </c>
      <c r="J51" s="139">
        <v>0.2800000011920929</v>
      </c>
    </row>
    <row r="52" spans="1:10">
      <c r="A52" s="139">
        <v>50</v>
      </c>
      <c r="B52" s="139">
        <v>30700</v>
      </c>
      <c r="C52" s="139">
        <v>697735</v>
      </c>
      <c r="D52" s="139">
        <v>3.7299999967217445E-3</v>
      </c>
      <c r="E52" s="139">
        <v>717315</v>
      </c>
      <c r="F52" s="139">
        <v>259000</v>
      </c>
      <c r="G52" s="139">
        <v>93646.2734375</v>
      </c>
      <c r="H52" s="139">
        <v>240.66499328613281</v>
      </c>
      <c r="I52" s="139">
        <v>0.45300000905990601</v>
      </c>
      <c r="J52" s="139">
        <v>0.2800000011920929</v>
      </c>
    </row>
    <row r="53" spans="1:10">
      <c r="A53" s="139">
        <v>51</v>
      </c>
      <c r="B53" s="139">
        <v>30699</v>
      </c>
      <c r="C53" s="139">
        <v>736944</v>
      </c>
      <c r="D53" s="139">
        <v>3.9400001987814903E-3</v>
      </c>
      <c r="E53" s="139">
        <v>756938</v>
      </c>
      <c r="F53" s="139">
        <v>263000</v>
      </c>
      <c r="G53" s="139">
        <v>95023.1328125</v>
      </c>
      <c r="H53" s="139">
        <v>235.40699768066406</v>
      </c>
      <c r="I53" s="139">
        <v>0.45399999618530273</v>
      </c>
      <c r="J53" s="139">
        <v>0.2800000011920929</v>
      </c>
    </row>
    <row r="54" spans="1:10">
      <c r="A54" s="139">
        <v>52</v>
      </c>
      <c r="B54" s="139">
        <v>30700</v>
      </c>
      <c r="C54" s="139">
        <v>776945</v>
      </c>
      <c r="D54" s="139">
        <v>4.1499999351799488E-3</v>
      </c>
      <c r="E54" s="139">
        <v>797568</v>
      </c>
      <c r="F54" s="139">
        <v>263000</v>
      </c>
      <c r="G54" s="139">
        <v>95350.3515625</v>
      </c>
      <c r="H54" s="139">
        <v>310.15200805664062</v>
      </c>
      <c r="I54" s="139">
        <v>0.45399999618530273</v>
      </c>
      <c r="J54" s="139">
        <v>0.2800000011920929</v>
      </c>
    </row>
    <row r="55" spans="1:10">
      <c r="A55" s="139">
        <v>53</v>
      </c>
      <c r="B55" s="139">
        <v>30700</v>
      </c>
      <c r="C55" s="139">
        <v>818165</v>
      </c>
      <c r="D55" s="139">
        <v>4.3700002133846283E-3</v>
      </c>
      <c r="E55" s="139">
        <v>839365</v>
      </c>
      <c r="F55" s="139">
        <v>268000</v>
      </c>
      <c r="G55" s="139">
        <v>97164.5859375</v>
      </c>
      <c r="H55" s="139">
        <v>358.49600219726562</v>
      </c>
      <c r="I55" s="139">
        <v>0.45600000023841858</v>
      </c>
      <c r="J55" s="139">
        <v>0.2800000011920929</v>
      </c>
    </row>
    <row r="56" spans="1:10">
      <c r="A56" s="139">
        <v>54</v>
      </c>
      <c r="B56" s="139">
        <v>30700</v>
      </c>
      <c r="C56" s="139">
        <v>860627</v>
      </c>
      <c r="D56" s="139">
        <v>4.5900000259280205E-3</v>
      </c>
      <c r="E56" s="139">
        <v>882367</v>
      </c>
      <c r="F56" s="139">
        <v>269000</v>
      </c>
      <c r="G56" s="139">
        <v>98069.765625</v>
      </c>
      <c r="H56" s="139">
        <v>320.76400756835938</v>
      </c>
      <c r="I56" s="139">
        <v>0.45699998736381531</v>
      </c>
      <c r="J56" s="139">
        <v>0.2800000011920929</v>
      </c>
    </row>
    <row r="57" spans="1:10">
      <c r="A57" s="139">
        <v>55</v>
      </c>
      <c r="B57" s="139">
        <v>30699</v>
      </c>
      <c r="C57" s="139">
        <v>904023</v>
      </c>
      <c r="D57" s="139">
        <v>4.8199999146163464E-3</v>
      </c>
      <c r="E57" s="139">
        <v>926430</v>
      </c>
      <c r="F57" s="139">
        <v>271000</v>
      </c>
      <c r="G57" s="139">
        <v>98647.8984375</v>
      </c>
      <c r="H57" s="139">
        <v>376.19601440429688</v>
      </c>
      <c r="I57" s="139">
        <v>0.45699998736381531</v>
      </c>
      <c r="J57" s="139">
        <v>0.2800000011920929</v>
      </c>
    </row>
    <row r="58" spans="1:10">
      <c r="A58" s="139">
        <v>56</v>
      </c>
      <c r="B58" s="139">
        <v>30700</v>
      </c>
      <c r="C58" s="139">
        <v>949046</v>
      </c>
      <c r="D58" s="139">
        <v>5.0599998794496059E-3</v>
      </c>
      <c r="E58" s="139">
        <v>972022</v>
      </c>
      <c r="F58" s="139">
        <v>272000</v>
      </c>
      <c r="G58" s="139">
        <v>99120.828125</v>
      </c>
      <c r="H58" s="139">
        <v>406.01800537109375</v>
      </c>
      <c r="I58" s="139">
        <v>0.45800000429153442</v>
      </c>
      <c r="J58" s="139">
        <v>0.2800000011920929</v>
      </c>
    </row>
    <row r="59" spans="1:10">
      <c r="A59" s="139">
        <v>57</v>
      </c>
      <c r="B59" s="139">
        <v>30700</v>
      </c>
      <c r="C59" s="139">
        <v>995093</v>
      </c>
      <c r="D59" s="139">
        <v>5.2999998442828655E-3</v>
      </c>
      <c r="E59" s="139">
        <v>1018695</v>
      </c>
      <c r="F59" s="139">
        <v>277000</v>
      </c>
      <c r="G59" s="139">
        <v>101000</v>
      </c>
      <c r="H59" s="139">
        <v>483.03201293945312</v>
      </c>
      <c r="I59" s="139">
        <v>0.45899999141693115</v>
      </c>
      <c r="J59" s="139">
        <v>0.2800000011920929</v>
      </c>
    </row>
    <row r="60" spans="1:10">
      <c r="A60" s="139">
        <v>58</v>
      </c>
      <c r="B60" s="139">
        <v>30700</v>
      </c>
      <c r="C60" s="139">
        <v>1042337</v>
      </c>
      <c r="D60" s="139">
        <v>5.5499998852610588E-3</v>
      </c>
      <c r="E60" s="139">
        <v>1066457</v>
      </c>
      <c r="F60" s="139">
        <v>278000</v>
      </c>
      <c r="G60" s="139">
        <v>102000</v>
      </c>
      <c r="H60" s="139">
        <v>474.55398559570312</v>
      </c>
      <c r="I60" s="139">
        <v>0.46000000834465027</v>
      </c>
      <c r="J60" s="139">
        <v>0.2800000011920929</v>
      </c>
    </row>
    <row r="61" spans="1:10">
      <c r="A61" s="139">
        <v>59</v>
      </c>
      <c r="B61" s="139">
        <v>30699</v>
      </c>
      <c r="C61" s="139">
        <v>1090802</v>
      </c>
      <c r="D61" s="139">
        <v>5.8100000023841858E-3</v>
      </c>
      <c r="E61" s="139">
        <v>1115786</v>
      </c>
      <c r="F61" s="139">
        <v>283000</v>
      </c>
      <c r="G61" s="139">
        <v>104000</v>
      </c>
      <c r="H61" s="139">
        <v>497.72198486328125</v>
      </c>
      <c r="I61" s="139">
        <v>0.46000000834465027</v>
      </c>
      <c r="J61" s="139">
        <v>0.2800000011920929</v>
      </c>
    </row>
    <row r="62" spans="1:10">
      <c r="A62" s="139">
        <v>60</v>
      </c>
      <c r="B62" s="139">
        <v>30700</v>
      </c>
      <c r="C62" s="139">
        <v>1141351</v>
      </c>
      <c r="D62" s="139">
        <v>6.0800001956522465E-3</v>
      </c>
      <c r="E62" s="139">
        <v>1167475</v>
      </c>
      <c r="F62" s="139">
        <v>285000</v>
      </c>
      <c r="G62" s="139">
        <v>105000</v>
      </c>
      <c r="H62" s="139">
        <v>578.77899169921875</v>
      </c>
      <c r="I62" s="139">
        <v>0.46200001239776611</v>
      </c>
      <c r="J62" s="139">
        <v>0.2800000011920929</v>
      </c>
    </row>
    <row r="63" spans="1:10">
      <c r="A63" s="139">
        <v>61</v>
      </c>
      <c r="B63" s="139">
        <v>30700</v>
      </c>
      <c r="C63" s="139">
        <v>1193667</v>
      </c>
      <c r="D63" s="139">
        <v>6.3499999232590199E-3</v>
      </c>
      <c r="E63" s="139">
        <v>1220253</v>
      </c>
      <c r="F63" s="139">
        <v>289000</v>
      </c>
      <c r="G63" s="139">
        <v>107000</v>
      </c>
      <c r="H63" s="139">
        <v>427.27099609375</v>
      </c>
      <c r="I63" s="139">
        <v>0.46299999952316284</v>
      </c>
      <c r="J63" s="139">
        <v>0.2800000011920929</v>
      </c>
    </row>
    <row r="64" spans="1:10">
      <c r="A64" s="139">
        <v>62</v>
      </c>
      <c r="B64" s="139">
        <v>30699</v>
      </c>
      <c r="C64" s="139">
        <v>1247311</v>
      </c>
      <c r="D64" s="139">
        <v>6.6399998031556606E-3</v>
      </c>
      <c r="E64" s="139">
        <v>1275439</v>
      </c>
      <c r="F64" s="139">
        <v>292000</v>
      </c>
      <c r="G64" s="139">
        <v>108000</v>
      </c>
      <c r="H64" s="139">
        <v>609.25299072265625</v>
      </c>
      <c r="I64" s="139">
        <v>0.46399998664855957</v>
      </c>
      <c r="J64" s="139">
        <v>0.2800000011920929</v>
      </c>
    </row>
    <row r="65" spans="1:10">
      <c r="A65" s="139">
        <v>63</v>
      </c>
      <c r="B65" s="139">
        <v>30700</v>
      </c>
      <c r="C65" s="139">
        <v>1303192</v>
      </c>
      <c r="D65" s="139">
        <v>6.9300001487135887E-3</v>
      </c>
      <c r="E65" s="139">
        <v>1331639</v>
      </c>
      <c r="F65" s="139">
        <v>295000</v>
      </c>
      <c r="G65" s="139">
        <v>109000</v>
      </c>
      <c r="H65" s="139">
        <v>614.40899658203125</v>
      </c>
      <c r="I65" s="139">
        <v>0.46599999070167542</v>
      </c>
      <c r="J65" s="139">
        <v>0.2800000011920929</v>
      </c>
    </row>
    <row r="66" spans="1:10">
      <c r="A66" s="139">
        <v>64</v>
      </c>
      <c r="B66" s="139">
        <v>30700</v>
      </c>
      <c r="C66" s="139">
        <v>1360658</v>
      </c>
      <c r="D66" s="139">
        <v>7.2400001809000969E-3</v>
      </c>
      <c r="E66" s="139">
        <v>1390310</v>
      </c>
      <c r="F66" s="139">
        <v>300000</v>
      </c>
      <c r="G66" s="139">
        <v>111000</v>
      </c>
      <c r="H66" s="139">
        <v>755.9169921875</v>
      </c>
      <c r="I66" s="139">
        <v>0.46799999475479126</v>
      </c>
      <c r="J66" s="139">
        <v>0.2800000011920929</v>
      </c>
    </row>
    <row r="67" spans="1:10">
      <c r="A67" s="139">
        <v>65</v>
      </c>
      <c r="B67" s="139">
        <v>30699</v>
      </c>
      <c r="C67" s="139">
        <v>1420020</v>
      </c>
      <c r="D67" s="139">
        <v>7.5500002130866051E-3</v>
      </c>
      <c r="E67" s="139">
        <v>1450811</v>
      </c>
      <c r="F67" s="139">
        <v>302000</v>
      </c>
      <c r="G67" s="139">
        <v>112000</v>
      </c>
      <c r="H67" s="139">
        <v>805.39599609375</v>
      </c>
      <c r="I67" s="139">
        <v>0.46799999475479126</v>
      </c>
      <c r="J67" s="139">
        <v>0.2800000011920929</v>
      </c>
    </row>
    <row r="68" spans="1:10">
      <c r="A68" s="139">
        <v>66</v>
      </c>
      <c r="B68" s="139">
        <v>30700</v>
      </c>
      <c r="C68" s="139">
        <v>1482159</v>
      </c>
      <c r="D68" s="139">
        <v>7.8800003975629807E-3</v>
      </c>
      <c r="E68" s="139">
        <v>1514203</v>
      </c>
      <c r="F68" s="139">
        <v>306000</v>
      </c>
      <c r="G68" s="139">
        <v>114000</v>
      </c>
      <c r="H68" s="139">
        <v>803.72802734375</v>
      </c>
      <c r="I68" s="139">
        <v>0.46900001168251038</v>
      </c>
      <c r="J68" s="139">
        <v>0.2800000011920929</v>
      </c>
    </row>
    <row r="69" spans="1:10">
      <c r="A69" s="139">
        <v>67</v>
      </c>
      <c r="B69" s="139">
        <v>30700</v>
      </c>
      <c r="C69" s="139">
        <v>1546551</v>
      </c>
      <c r="D69" s="139">
        <v>8.2200001925230026E-3</v>
      </c>
      <c r="E69" s="139">
        <v>1579638</v>
      </c>
      <c r="F69" s="139">
        <v>307000</v>
      </c>
      <c r="G69" s="139">
        <v>115000</v>
      </c>
      <c r="H69" s="139">
        <v>887.1920166015625</v>
      </c>
      <c r="I69" s="139">
        <v>0.46799999475479126</v>
      </c>
      <c r="J69" s="139">
        <v>0.2800000011920929</v>
      </c>
    </row>
    <row r="70" spans="1:10">
      <c r="A70" s="139">
        <v>68</v>
      </c>
      <c r="B70" s="139">
        <v>30700</v>
      </c>
      <c r="C70" s="139">
        <v>1613189</v>
      </c>
      <c r="D70" s="139">
        <v>8.580000139772892E-3</v>
      </c>
      <c r="E70" s="139">
        <v>1647717</v>
      </c>
      <c r="F70" s="139">
        <v>311000</v>
      </c>
      <c r="G70" s="139">
        <v>116000</v>
      </c>
      <c r="H70" s="139">
        <v>957.30499267578125</v>
      </c>
      <c r="I70" s="139">
        <v>0.47099998593330383</v>
      </c>
      <c r="J70" s="139">
        <v>0.2800000011920929</v>
      </c>
    </row>
    <row r="71" spans="1:10">
      <c r="A71" s="139">
        <v>69</v>
      </c>
      <c r="B71" s="139">
        <v>30699</v>
      </c>
      <c r="C71" s="139">
        <v>1682730</v>
      </c>
      <c r="D71" s="139">
        <v>8.9499996975064278E-3</v>
      </c>
      <c r="E71" s="139">
        <v>1718978</v>
      </c>
      <c r="F71" s="139">
        <v>313000</v>
      </c>
      <c r="G71" s="139">
        <v>117000</v>
      </c>
      <c r="H71" s="139">
        <v>955.93402099609375</v>
      </c>
      <c r="I71" s="139">
        <v>0.47099998593330383</v>
      </c>
      <c r="J71" s="139">
        <v>0.2800000011920929</v>
      </c>
    </row>
    <row r="72" spans="1:10">
      <c r="A72" s="139">
        <v>70</v>
      </c>
      <c r="B72" s="139">
        <v>30700</v>
      </c>
      <c r="C72" s="139">
        <v>1755564</v>
      </c>
      <c r="D72" s="139">
        <v>9.3299997970461845E-3</v>
      </c>
      <c r="E72" s="139">
        <v>1792677</v>
      </c>
      <c r="F72" s="139">
        <v>316000</v>
      </c>
      <c r="G72" s="139">
        <v>119000</v>
      </c>
      <c r="H72" s="139">
        <v>1056.092041015625</v>
      </c>
      <c r="I72" s="139">
        <v>0.47200000286102295</v>
      </c>
      <c r="J72" s="139">
        <v>0.2800000011920929</v>
      </c>
    </row>
    <row r="73" spans="1:10">
      <c r="A73" s="139">
        <v>71</v>
      </c>
      <c r="B73" s="139">
        <v>30700</v>
      </c>
      <c r="C73" s="139">
        <v>1830283</v>
      </c>
      <c r="D73" s="139">
        <v>9.7300000488758087E-3</v>
      </c>
      <c r="E73" s="139">
        <v>1870033</v>
      </c>
      <c r="F73" s="139">
        <v>319000</v>
      </c>
      <c r="G73" s="139">
        <v>120000</v>
      </c>
      <c r="H73" s="139">
        <v>1085.7509765625</v>
      </c>
      <c r="I73" s="139">
        <v>0.47299998998641968</v>
      </c>
      <c r="J73" s="139">
        <v>0.2800000011920929</v>
      </c>
    </row>
    <row r="74" spans="1:10">
      <c r="A74" s="139">
        <v>72</v>
      </c>
      <c r="B74" s="139">
        <v>30700</v>
      </c>
      <c r="C74" s="139">
        <v>1910414</v>
      </c>
      <c r="D74" s="139">
        <v>1.0160000063478947E-2</v>
      </c>
      <c r="E74" s="139">
        <v>1951502</v>
      </c>
      <c r="F74" s="139">
        <v>323000</v>
      </c>
      <c r="G74" s="139">
        <v>122000</v>
      </c>
      <c r="H74" s="139">
        <v>1142.4169921875</v>
      </c>
      <c r="I74" s="139">
        <v>0.47400000691413879</v>
      </c>
      <c r="J74" s="139">
        <v>0.28099998831748962</v>
      </c>
    </row>
    <row r="75" spans="1:10">
      <c r="A75" s="139">
        <v>73</v>
      </c>
      <c r="B75" s="139">
        <v>30699</v>
      </c>
      <c r="C75" s="139">
        <v>1992818</v>
      </c>
      <c r="D75" s="139">
        <v>1.0590000078082085E-2</v>
      </c>
      <c r="E75" s="139">
        <v>2035623</v>
      </c>
      <c r="F75" s="139">
        <v>325000</v>
      </c>
      <c r="G75" s="139">
        <v>123000</v>
      </c>
      <c r="H75" s="139">
        <v>1307.720947265625</v>
      </c>
      <c r="I75" s="139">
        <v>0.47499999403953552</v>
      </c>
      <c r="J75" s="139">
        <v>0.28099998831748962</v>
      </c>
    </row>
    <row r="76" spans="1:10">
      <c r="A76" s="139">
        <v>74</v>
      </c>
      <c r="B76" s="139">
        <v>30700</v>
      </c>
      <c r="C76" s="139">
        <v>2079288</v>
      </c>
      <c r="D76" s="139">
        <v>1.1049999855458736E-2</v>
      </c>
      <c r="E76" s="139">
        <v>2124011</v>
      </c>
      <c r="F76" s="139">
        <v>326000</v>
      </c>
      <c r="G76" s="139">
        <v>123000</v>
      </c>
      <c r="H76" s="139">
        <v>1429.010009765625</v>
      </c>
      <c r="I76" s="139">
        <v>0.47499999403953552</v>
      </c>
      <c r="J76" s="139">
        <v>0.28099998831748962</v>
      </c>
    </row>
    <row r="77" spans="1:10">
      <c r="A77" s="139">
        <v>75</v>
      </c>
      <c r="B77" s="139">
        <v>30700</v>
      </c>
      <c r="C77" s="139">
        <v>2169910</v>
      </c>
      <c r="D77" s="139">
        <v>1.1540000326931477E-2</v>
      </c>
      <c r="E77" s="139">
        <v>2216760</v>
      </c>
      <c r="F77" s="139">
        <v>329000</v>
      </c>
      <c r="G77" s="139">
        <v>124000</v>
      </c>
      <c r="H77" s="139">
        <v>1529.594970703125</v>
      </c>
      <c r="I77" s="139">
        <v>0.47699999809265137</v>
      </c>
      <c r="J77" s="139">
        <v>0.28099998831748962</v>
      </c>
    </row>
    <row r="78" spans="1:10">
      <c r="A78" s="139">
        <v>76</v>
      </c>
      <c r="B78" s="139">
        <v>30700</v>
      </c>
      <c r="C78" s="139">
        <v>2264904</v>
      </c>
      <c r="D78" s="139">
        <v>1.205000001937151E-2</v>
      </c>
      <c r="E78" s="139">
        <v>2314660</v>
      </c>
      <c r="F78" s="139">
        <v>330000</v>
      </c>
      <c r="G78" s="139">
        <v>125000</v>
      </c>
      <c r="H78" s="139">
        <v>1580.2490234375</v>
      </c>
      <c r="I78" s="139">
        <v>0.47699999809265137</v>
      </c>
      <c r="J78" s="139">
        <v>0.28099998831748962</v>
      </c>
    </row>
    <row r="79" spans="1:10">
      <c r="A79" s="139">
        <v>77</v>
      </c>
      <c r="B79" s="139">
        <v>30699</v>
      </c>
      <c r="C79" s="139">
        <v>2365477</v>
      </c>
      <c r="D79" s="139">
        <v>1.2590000405907631E-2</v>
      </c>
      <c r="E79" s="139">
        <v>2418723</v>
      </c>
      <c r="F79" s="139">
        <v>334000</v>
      </c>
      <c r="G79" s="139">
        <v>127000</v>
      </c>
      <c r="H79" s="139">
        <v>1788.4150390625</v>
      </c>
      <c r="I79" s="139">
        <v>0.4779999852180481</v>
      </c>
      <c r="J79" s="139">
        <v>0.28099998831748962</v>
      </c>
    </row>
    <row r="80" spans="1:10">
      <c r="A80" s="139">
        <v>78</v>
      </c>
      <c r="B80" s="139">
        <v>30700</v>
      </c>
      <c r="C80" s="139">
        <v>2472641</v>
      </c>
      <c r="D80" s="139">
        <v>1.3159999623894691E-2</v>
      </c>
      <c r="E80" s="139">
        <v>2528659</v>
      </c>
      <c r="F80" s="139">
        <v>337000</v>
      </c>
      <c r="G80" s="139">
        <v>129000</v>
      </c>
      <c r="H80" s="139">
        <v>1891.323974609375</v>
      </c>
      <c r="I80" s="139">
        <v>0.47900000214576721</v>
      </c>
      <c r="J80" s="139">
        <v>0.28099998831748962</v>
      </c>
    </row>
    <row r="81" spans="1:10">
      <c r="A81" s="139">
        <v>79</v>
      </c>
      <c r="B81" s="139">
        <v>30700</v>
      </c>
      <c r="C81" s="139">
        <v>2586310</v>
      </c>
      <c r="D81" s="139">
        <v>1.3770000077784061E-2</v>
      </c>
      <c r="E81" s="139">
        <v>2645185</v>
      </c>
      <c r="F81" s="139">
        <v>336000</v>
      </c>
      <c r="G81" s="139">
        <v>128000</v>
      </c>
      <c r="H81" s="139">
        <v>2072.0830078125</v>
      </c>
      <c r="I81" s="139">
        <v>0.47900000214576721</v>
      </c>
      <c r="J81" s="139">
        <v>0.28200000524520874</v>
      </c>
    </row>
    <row r="82" spans="1:10">
      <c r="A82" s="139">
        <v>80</v>
      </c>
      <c r="B82" s="139">
        <v>30700</v>
      </c>
      <c r="C82" s="139">
        <v>2705463</v>
      </c>
      <c r="D82" s="139">
        <v>1.4410000294446945E-2</v>
      </c>
      <c r="E82" s="139">
        <v>2768441</v>
      </c>
      <c r="F82" s="139">
        <v>340000</v>
      </c>
      <c r="G82" s="139">
        <v>130000</v>
      </c>
      <c r="H82" s="139">
        <v>2153.928955078125</v>
      </c>
      <c r="I82" s="139">
        <v>0.47900000214576721</v>
      </c>
      <c r="J82" s="139">
        <v>0.28200000524520874</v>
      </c>
    </row>
    <row r="83" spans="1:10">
      <c r="A83" s="139">
        <v>81</v>
      </c>
      <c r="B83" s="139">
        <v>30699</v>
      </c>
      <c r="C83" s="139">
        <v>2832045</v>
      </c>
      <c r="D83" s="139">
        <v>1.5089999884366989E-2</v>
      </c>
      <c r="E83" s="139">
        <v>2898523</v>
      </c>
      <c r="F83" s="139">
        <v>343000</v>
      </c>
      <c r="G83" s="139">
        <v>131000</v>
      </c>
      <c r="H83" s="139">
        <v>2445.304931640625</v>
      </c>
      <c r="I83" s="139">
        <v>0.47999998927116394</v>
      </c>
      <c r="J83" s="139">
        <v>0.28200000524520874</v>
      </c>
    </row>
    <row r="84" spans="1:10">
      <c r="A84" s="139">
        <v>82</v>
      </c>
      <c r="B84" s="139">
        <v>30700</v>
      </c>
      <c r="C84" s="139">
        <v>2966517</v>
      </c>
      <c r="D84" s="139">
        <v>1.5809999778866768E-2</v>
      </c>
      <c r="E84" s="139">
        <v>3037110</v>
      </c>
      <c r="F84" s="139">
        <v>346000</v>
      </c>
      <c r="G84" s="139">
        <v>133000</v>
      </c>
      <c r="H84" s="139">
        <v>2712.464111328125</v>
      </c>
      <c r="I84" s="139">
        <v>0.48100000619888306</v>
      </c>
      <c r="J84" s="139">
        <v>0.28299999237060547</v>
      </c>
    </row>
    <row r="85" spans="1:10">
      <c r="A85" s="139">
        <v>83</v>
      </c>
      <c r="B85" s="139">
        <v>30700</v>
      </c>
      <c r="C85" s="139">
        <v>3109916</v>
      </c>
      <c r="D85" s="139">
        <v>1.6580000519752502E-2</v>
      </c>
      <c r="E85" s="139">
        <v>3185789</v>
      </c>
      <c r="F85" s="139">
        <v>346000</v>
      </c>
      <c r="G85" s="139">
        <v>133000</v>
      </c>
      <c r="H85" s="139">
        <v>2899.52099609375</v>
      </c>
      <c r="I85" s="139">
        <v>0.47999998927116394</v>
      </c>
      <c r="J85" s="139">
        <v>0.28299999237060547</v>
      </c>
    </row>
    <row r="86" spans="1:10">
      <c r="A86" s="139">
        <v>84</v>
      </c>
      <c r="B86" s="139">
        <v>30699</v>
      </c>
      <c r="C86" s="139">
        <v>3263782</v>
      </c>
      <c r="D86" s="139">
        <v>1.7410000786185265E-2</v>
      </c>
      <c r="E86" s="139">
        <v>3344940</v>
      </c>
      <c r="F86" s="139">
        <v>348000</v>
      </c>
      <c r="G86" s="139">
        <v>134000</v>
      </c>
      <c r="H86" s="139">
        <v>3345.10302734375</v>
      </c>
      <c r="I86" s="139">
        <v>0.48100000619888306</v>
      </c>
      <c r="J86" s="139">
        <v>0.28400000929832458</v>
      </c>
    </row>
    <row r="87" spans="1:10">
      <c r="A87" s="139">
        <v>85</v>
      </c>
      <c r="B87" s="139">
        <v>30700</v>
      </c>
      <c r="C87" s="139">
        <v>3428135</v>
      </c>
      <c r="D87" s="139">
        <v>1.8300000578165054E-2</v>
      </c>
      <c r="E87" s="139">
        <v>3516742</v>
      </c>
      <c r="F87" s="139">
        <v>351000</v>
      </c>
      <c r="G87" s="139">
        <v>135000</v>
      </c>
      <c r="H87" s="139">
        <v>3828.1650390625</v>
      </c>
      <c r="I87" s="139">
        <v>0.48199999332427979</v>
      </c>
      <c r="J87" s="139">
        <v>0.28400000929832458</v>
      </c>
    </row>
    <row r="88" spans="1:10">
      <c r="A88" s="139">
        <v>86</v>
      </c>
      <c r="B88" s="139">
        <v>30700</v>
      </c>
      <c r="C88" s="139">
        <v>3607130</v>
      </c>
      <c r="D88" s="139">
        <v>1.9269999116659164E-2</v>
      </c>
      <c r="E88" s="139">
        <v>3702539</v>
      </c>
      <c r="F88" s="139">
        <v>355000</v>
      </c>
      <c r="G88" s="139">
        <v>137000</v>
      </c>
      <c r="H88" s="139">
        <v>4052.9619140625</v>
      </c>
      <c r="I88" s="139">
        <v>0.48199999332427979</v>
      </c>
      <c r="J88" s="139">
        <v>0.28499999642372131</v>
      </c>
    </row>
    <row r="89" spans="1:10">
      <c r="A89" s="139">
        <v>87</v>
      </c>
      <c r="B89" s="139">
        <v>30700</v>
      </c>
      <c r="C89" s="139">
        <v>3800060</v>
      </c>
      <c r="D89" s="139">
        <v>2.0320000126957893E-2</v>
      </c>
      <c r="E89" s="139">
        <v>3903691</v>
      </c>
      <c r="F89" s="139">
        <v>358000</v>
      </c>
      <c r="G89" s="139">
        <v>139000</v>
      </c>
      <c r="H89" s="139">
        <v>4751.287109375</v>
      </c>
      <c r="I89" s="139">
        <v>0.4830000102519989</v>
      </c>
      <c r="J89" s="139">
        <v>0.28499999642372131</v>
      </c>
    </row>
    <row r="90" spans="1:10">
      <c r="A90" s="139">
        <v>88</v>
      </c>
      <c r="B90" s="139">
        <v>30699</v>
      </c>
      <c r="C90" s="139">
        <v>4011938</v>
      </c>
      <c r="D90" s="139">
        <v>2.1479999646544456E-2</v>
      </c>
      <c r="E90" s="139">
        <v>4126951</v>
      </c>
      <c r="F90" s="139">
        <v>360000</v>
      </c>
      <c r="G90" s="139">
        <v>140000</v>
      </c>
      <c r="H90" s="139">
        <v>5235.43115234375</v>
      </c>
      <c r="I90" s="139">
        <v>0.4830000102519989</v>
      </c>
      <c r="J90" s="139">
        <v>0.28600001335144043</v>
      </c>
    </row>
    <row r="91" spans="1:10">
      <c r="A91" s="139">
        <v>89</v>
      </c>
      <c r="B91" s="139">
        <v>30700</v>
      </c>
      <c r="C91" s="139">
        <v>4245196</v>
      </c>
      <c r="D91" s="139">
        <v>2.2749999538064003E-2</v>
      </c>
      <c r="E91" s="139">
        <v>4371959</v>
      </c>
      <c r="F91" s="139">
        <v>365000</v>
      </c>
      <c r="G91" s="139">
        <v>142000</v>
      </c>
      <c r="H91" s="139">
        <v>5878.14306640625</v>
      </c>
      <c r="I91" s="139">
        <v>0.48399999737739563</v>
      </c>
      <c r="J91" s="139">
        <v>0.28700000047683716</v>
      </c>
    </row>
    <row r="92" spans="1:10">
      <c r="A92" s="139">
        <v>90</v>
      </c>
      <c r="B92" s="139">
        <v>30700</v>
      </c>
      <c r="C92" s="139">
        <v>4503703</v>
      </c>
      <c r="D92" s="139">
        <v>2.418999932706356E-2</v>
      </c>
      <c r="E92" s="139">
        <v>4647151</v>
      </c>
      <c r="F92" s="139">
        <v>367000</v>
      </c>
      <c r="G92" s="139">
        <v>144000</v>
      </c>
      <c r="H92" s="139">
        <v>6510.68212890625</v>
      </c>
      <c r="I92" s="139">
        <v>0.4830000102519989</v>
      </c>
      <c r="J92" s="139">
        <v>0.28799998760223389</v>
      </c>
    </row>
    <row r="93" spans="1:10">
      <c r="A93" s="139">
        <v>91</v>
      </c>
      <c r="B93" s="139">
        <v>30700</v>
      </c>
      <c r="C93" s="139">
        <v>4796553</v>
      </c>
      <c r="D93" s="139">
        <v>2.580999955534935E-2</v>
      </c>
      <c r="E93" s="139">
        <v>4958348</v>
      </c>
      <c r="F93" s="139">
        <v>371000</v>
      </c>
      <c r="G93" s="139">
        <v>146000</v>
      </c>
      <c r="H93" s="139">
        <v>7499.73486328125</v>
      </c>
      <c r="I93" s="139">
        <v>0.48399999737739563</v>
      </c>
      <c r="J93" s="139">
        <v>0.289000004529953</v>
      </c>
    </row>
    <row r="94" spans="1:10">
      <c r="A94" s="139">
        <v>92</v>
      </c>
      <c r="B94" s="139">
        <v>30699</v>
      </c>
      <c r="C94" s="139">
        <v>5129302</v>
      </c>
      <c r="D94" s="139">
        <v>2.7690000832080841E-2</v>
      </c>
      <c r="E94" s="139">
        <v>5320273</v>
      </c>
      <c r="F94" s="139">
        <v>379000</v>
      </c>
      <c r="G94" s="139">
        <v>150000</v>
      </c>
      <c r="H94" s="139">
        <v>8106.18115234375</v>
      </c>
      <c r="I94" s="139">
        <v>0.4869999885559082</v>
      </c>
      <c r="J94" s="139">
        <v>0.28999999165534973</v>
      </c>
    </row>
    <row r="95" spans="1:10">
      <c r="A95" s="139">
        <v>93</v>
      </c>
      <c r="B95" s="139">
        <v>30700</v>
      </c>
      <c r="C95" s="139">
        <v>5520485</v>
      </c>
      <c r="D95" s="139">
        <v>2.9910000041127205E-2</v>
      </c>
      <c r="E95" s="139">
        <v>5747010</v>
      </c>
      <c r="F95" s="139">
        <v>384000</v>
      </c>
      <c r="G95" s="139">
        <v>152000</v>
      </c>
      <c r="H95" s="139">
        <v>9884.048828125</v>
      </c>
      <c r="I95" s="139">
        <v>0.4869999885559082</v>
      </c>
      <c r="J95" s="139">
        <v>0.29199999570846558</v>
      </c>
    </row>
    <row r="96" spans="1:10">
      <c r="A96" s="139">
        <v>94</v>
      </c>
      <c r="B96" s="139">
        <v>30700</v>
      </c>
      <c r="C96" s="139">
        <v>5986776</v>
      </c>
      <c r="D96" s="139">
        <v>3.2579999417066574E-2</v>
      </c>
      <c r="E96" s="139">
        <v>6259701</v>
      </c>
      <c r="F96" s="139">
        <v>397000</v>
      </c>
      <c r="G96" s="139">
        <v>160000</v>
      </c>
      <c r="H96" s="139">
        <v>11301.72265625</v>
      </c>
      <c r="I96" s="139">
        <v>0.49000000953674316</v>
      </c>
      <c r="J96" s="139">
        <v>0.29399999976158142</v>
      </c>
    </row>
    <row r="97" spans="1:10">
      <c r="A97" s="139">
        <v>95</v>
      </c>
      <c r="B97" s="139">
        <v>30699</v>
      </c>
      <c r="C97" s="139">
        <v>6553911</v>
      </c>
      <c r="D97" s="139">
        <v>3.5950001329183578E-2</v>
      </c>
      <c r="E97" s="139">
        <v>6907427</v>
      </c>
      <c r="F97" s="139">
        <v>414000</v>
      </c>
      <c r="G97" s="139">
        <v>170000</v>
      </c>
      <c r="H97" s="139">
        <v>14526.19921875</v>
      </c>
      <c r="I97" s="139">
        <v>0.49599999189376831</v>
      </c>
      <c r="J97" s="139">
        <v>0.29699999094009399</v>
      </c>
    </row>
    <row r="98" spans="1:10">
      <c r="A98" s="139">
        <v>96</v>
      </c>
      <c r="B98" s="139">
        <v>30700</v>
      </c>
      <c r="C98" s="139">
        <v>7300252</v>
      </c>
      <c r="D98" s="139">
        <v>4.0569998323917389E-2</v>
      </c>
      <c r="E98" s="139">
        <v>7794890</v>
      </c>
      <c r="F98" s="139">
        <v>439000</v>
      </c>
      <c r="G98" s="139">
        <v>186000</v>
      </c>
      <c r="H98" s="139">
        <v>19145.603515625</v>
      </c>
      <c r="I98" s="139">
        <v>0.50400000810623169</v>
      </c>
      <c r="J98" s="139">
        <v>0.30099999904632568</v>
      </c>
    </row>
    <row r="99" spans="1:10">
      <c r="A99" s="139">
        <v>97</v>
      </c>
      <c r="B99" s="139">
        <v>30700</v>
      </c>
      <c r="C99" s="139">
        <v>8363247</v>
      </c>
      <c r="D99" s="139">
        <v>4.7830000519752502E-2</v>
      </c>
      <c r="E99" s="139">
        <v>9190069</v>
      </c>
      <c r="F99" s="139">
        <v>482000</v>
      </c>
      <c r="G99" s="139">
        <v>217000</v>
      </c>
      <c r="H99" s="139">
        <v>30497.072265625</v>
      </c>
      <c r="I99" s="139">
        <v>0.51899999380111694</v>
      </c>
      <c r="J99" s="139">
        <v>0.31099998950958252</v>
      </c>
    </row>
    <row r="100" spans="1:10">
      <c r="A100" s="139">
        <v>98</v>
      </c>
      <c r="B100" s="139">
        <v>30700</v>
      </c>
      <c r="C100" s="139">
        <v>10239133</v>
      </c>
      <c r="D100" s="139">
        <v>6.3539996743202209E-2</v>
      </c>
      <c r="E100" s="139">
        <v>12208834</v>
      </c>
      <c r="F100" s="139">
        <v>565000</v>
      </c>
      <c r="G100" s="139">
        <v>285000</v>
      </c>
      <c r="H100" s="139">
        <v>62374.578125</v>
      </c>
      <c r="I100" s="139">
        <v>0.54199999570846558</v>
      </c>
      <c r="J100" s="139">
        <v>0.33100000023841858</v>
      </c>
    </row>
    <row r="101" spans="1:10">
      <c r="A101" s="139">
        <v>99</v>
      </c>
      <c r="B101" s="139">
        <v>3070</v>
      </c>
      <c r="C101" s="139">
        <v>15144843</v>
      </c>
      <c r="D101" s="139">
        <v>8.1299999728798866E-3</v>
      </c>
      <c r="E101" s="139">
        <v>15622867</v>
      </c>
      <c r="F101" s="139">
        <v>633000</v>
      </c>
      <c r="G101" s="139">
        <v>353000</v>
      </c>
      <c r="H101" s="139">
        <v>111000</v>
      </c>
      <c r="I101" s="139">
        <v>0.5559999942779541</v>
      </c>
      <c r="J101" s="139">
        <v>0.34999999403953552</v>
      </c>
    </row>
    <row r="102" spans="1:10">
      <c r="A102" s="139">
        <v>99.099998474121094</v>
      </c>
      <c r="B102" s="139">
        <v>3070</v>
      </c>
      <c r="C102" s="139">
        <v>16134330</v>
      </c>
      <c r="D102" s="139">
        <v>8.7099997326731682E-3</v>
      </c>
      <c r="E102" s="139">
        <v>16743740</v>
      </c>
      <c r="F102" s="139">
        <v>630000</v>
      </c>
      <c r="G102" s="139">
        <v>367000</v>
      </c>
      <c r="H102" s="139">
        <v>132000</v>
      </c>
      <c r="I102" s="139">
        <v>0.5559999942779541</v>
      </c>
      <c r="J102" s="139">
        <v>0.35499998927116394</v>
      </c>
    </row>
    <row r="103" spans="1:10">
      <c r="A103" s="139">
        <v>99.199996948242188</v>
      </c>
      <c r="B103" s="139">
        <v>3070</v>
      </c>
      <c r="C103" s="139">
        <v>17377842</v>
      </c>
      <c r="D103" s="139">
        <v>9.4100004062056541E-3</v>
      </c>
      <c r="E103" s="139">
        <v>18080008</v>
      </c>
      <c r="F103" s="139">
        <v>641000</v>
      </c>
      <c r="G103" s="139">
        <v>385000</v>
      </c>
      <c r="H103" s="139">
        <v>149000</v>
      </c>
      <c r="I103" s="139">
        <v>0.55800002813339233</v>
      </c>
      <c r="J103" s="139">
        <v>0.35899999737739563</v>
      </c>
    </row>
    <row r="104" spans="1:10">
      <c r="A104" s="139">
        <v>99.300003051757812</v>
      </c>
      <c r="B104" s="139">
        <v>3070</v>
      </c>
      <c r="C104" s="139">
        <v>18865920</v>
      </c>
      <c r="D104" s="139">
        <v>1.0289999656379223E-2</v>
      </c>
      <c r="E104" s="139">
        <v>19763704</v>
      </c>
      <c r="F104" s="139">
        <v>677000</v>
      </c>
      <c r="G104" s="139">
        <v>425000</v>
      </c>
      <c r="H104" s="139">
        <v>173000</v>
      </c>
      <c r="I104" s="139">
        <v>0.56000000238418579</v>
      </c>
      <c r="J104" s="139">
        <v>0.3619999885559082</v>
      </c>
    </row>
    <row r="105" spans="1:10">
      <c r="A105" s="139">
        <v>99.400001525878906</v>
      </c>
      <c r="B105" s="139">
        <v>3070</v>
      </c>
      <c r="C105" s="139">
        <v>20748816</v>
      </c>
      <c r="D105" s="139">
        <v>1.1450000107288361E-2</v>
      </c>
      <c r="E105" s="139">
        <v>21999438</v>
      </c>
      <c r="F105" s="139">
        <v>702000</v>
      </c>
      <c r="G105" s="139">
        <v>462000</v>
      </c>
      <c r="H105" s="139">
        <v>219000</v>
      </c>
      <c r="I105" s="139">
        <v>0.56199997663497925</v>
      </c>
      <c r="J105" s="139">
        <v>0.37099999189376831</v>
      </c>
    </row>
    <row r="106" spans="1:10">
      <c r="A106" s="139">
        <v>99.5</v>
      </c>
      <c r="B106" s="139">
        <v>3070</v>
      </c>
      <c r="C106" s="139">
        <v>23390418</v>
      </c>
      <c r="D106" s="139">
        <v>1.3089999556541443E-2</v>
      </c>
      <c r="E106" s="139">
        <v>25157574</v>
      </c>
      <c r="F106" s="139">
        <v>725000</v>
      </c>
      <c r="G106" s="139">
        <v>505000</v>
      </c>
      <c r="H106" s="139">
        <v>269000</v>
      </c>
      <c r="I106" s="139">
        <v>0.56400001049041748</v>
      </c>
      <c r="J106" s="139">
        <v>0.37400001287460327</v>
      </c>
    </row>
    <row r="107" spans="1:10">
      <c r="A107" s="139">
        <v>99.599998474121094</v>
      </c>
      <c r="B107" s="139">
        <v>3070</v>
      </c>
      <c r="C107" s="139">
        <v>27108024</v>
      </c>
      <c r="D107" s="139">
        <v>1.549999974668026E-2</v>
      </c>
      <c r="E107" s="139">
        <v>29786704</v>
      </c>
      <c r="F107" s="139">
        <v>811000</v>
      </c>
      <c r="G107" s="139">
        <v>610000</v>
      </c>
      <c r="H107" s="139">
        <v>375000</v>
      </c>
      <c r="I107" s="139">
        <v>0.56699997186660767</v>
      </c>
      <c r="J107" s="139">
        <v>0.38400000333786011</v>
      </c>
    </row>
    <row r="108" spans="1:10">
      <c r="A108" s="139">
        <v>99.699996948242188</v>
      </c>
      <c r="B108" s="139">
        <v>3070</v>
      </c>
      <c r="C108" s="139">
        <v>32889208</v>
      </c>
      <c r="D108" s="139">
        <v>1.9440000876784325E-2</v>
      </c>
      <c r="E108" s="139">
        <v>37354436</v>
      </c>
      <c r="F108" s="139">
        <v>842000</v>
      </c>
      <c r="G108" s="139">
        <v>719000</v>
      </c>
      <c r="H108" s="139">
        <v>529000</v>
      </c>
      <c r="I108" s="139">
        <v>0.5690000057220459</v>
      </c>
      <c r="J108" s="139">
        <v>0.39100000262260437</v>
      </c>
    </row>
    <row r="109" spans="1:10">
      <c r="A109" s="139">
        <v>99.800003051757812</v>
      </c>
      <c r="B109" s="139">
        <v>3069</v>
      </c>
      <c r="C109" s="139">
        <v>42977392</v>
      </c>
      <c r="D109" s="139">
        <v>2.8009999543428421E-2</v>
      </c>
      <c r="E109" s="139">
        <v>53829608</v>
      </c>
      <c r="F109" s="139">
        <v>911000</v>
      </c>
      <c r="G109" s="139">
        <v>978000</v>
      </c>
      <c r="H109" s="139">
        <v>899000</v>
      </c>
      <c r="I109" s="139">
        <v>0.56300002336502075</v>
      </c>
      <c r="J109" s="139">
        <v>0.39899998903274536</v>
      </c>
    </row>
    <row r="110" spans="1:10">
      <c r="A110" s="139">
        <v>99.900001525878906</v>
      </c>
      <c r="B110" s="139">
        <v>308</v>
      </c>
      <c r="C110" s="139">
        <v>69086384</v>
      </c>
      <c r="D110" s="139">
        <v>3.7400000728666782E-3</v>
      </c>
      <c r="E110" s="139">
        <v>71595152</v>
      </c>
      <c r="F110" s="139">
        <v>1250000</v>
      </c>
      <c r="G110" s="139">
        <v>1350000</v>
      </c>
      <c r="H110" s="139">
        <v>1240000</v>
      </c>
      <c r="I110" s="139">
        <v>0.57400000095367432</v>
      </c>
      <c r="J110" s="139">
        <v>0.4050000011920929</v>
      </c>
    </row>
    <row r="111" spans="1:10">
      <c r="A111" s="139">
        <v>99.910003662109375</v>
      </c>
      <c r="B111" s="139">
        <v>307</v>
      </c>
      <c r="C111" s="139">
        <v>74331696</v>
      </c>
      <c r="D111" s="139">
        <v>4.0199998766183853E-3</v>
      </c>
      <c r="E111" s="139">
        <v>77275488</v>
      </c>
      <c r="F111" s="139">
        <v>1140000</v>
      </c>
      <c r="G111" s="139">
        <v>1340000</v>
      </c>
      <c r="H111" s="139">
        <v>1470000</v>
      </c>
      <c r="I111" s="139">
        <v>0.56400001049041748</v>
      </c>
      <c r="J111" s="139">
        <v>0.41100001335144043</v>
      </c>
    </row>
    <row r="112" spans="1:10">
      <c r="A112" s="139">
        <v>99.919998168945312</v>
      </c>
      <c r="B112" s="139">
        <v>306</v>
      </c>
      <c r="C112" s="139">
        <v>80221416</v>
      </c>
      <c r="D112" s="139">
        <v>4.3600001372396946E-3</v>
      </c>
      <c r="E112" s="139">
        <v>83993488</v>
      </c>
      <c r="F112" s="139">
        <v>995000</v>
      </c>
      <c r="G112" s="139">
        <v>1420000</v>
      </c>
      <c r="H112" s="139">
        <v>1460000</v>
      </c>
      <c r="I112" s="139">
        <v>0.57300001382827759</v>
      </c>
      <c r="J112" s="139">
        <v>0.40299999713897705</v>
      </c>
    </row>
    <row r="113" spans="1:10">
      <c r="A113" s="139">
        <v>99.930000305175781</v>
      </c>
      <c r="B113" s="139">
        <v>307</v>
      </c>
      <c r="C113" s="139">
        <v>87819096</v>
      </c>
      <c r="D113" s="139">
        <v>4.8400000669062138E-3</v>
      </c>
      <c r="E113" s="139">
        <v>92897704</v>
      </c>
      <c r="F113" s="139">
        <v>1090000</v>
      </c>
      <c r="G113" s="139">
        <v>1550000</v>
      </c>
      <c r="H113" s="139">
        <v>1770000</v>
      </c>
      <c r="I113" s="139">
        <v>0.55900001525878906</v>
      </c>
      <c r="J113" s="139">
        <v>0.4050000011920929</v>
      </c>
    </row>
    <row r="114" spans="1:10">
      <c r="A114" s="139">
        <v>99.94000244140625</v>
      </c>
      <c r="B114" s="139">
        <v>308</v>
      </c>
      <c r="C114" s="139">
        <v>98203952</v>
      </c>
      <c r="D114" s="139">
        <v>5.4199998266994953E-3</v>
      </c>
      <c r="E114" s="139">
        <v>103851152</v>
      </c>
      <c r="F114" s="139">
        <v>1150000</v>
      </c>
      <c r="G114" s="139">
        <v>1710000</v>
      </c>
      <c r="H114" s="139">
        <v>1850000</v>
      </c>
      <c r="I114" s="139">
        <v>0.56599998474121094</v>
      </c>
      <c r="J114" s="139">
        <v>0.40299999713897705</v>
      </c>
    </row>
    <row r="115" spans="1:10">
      <c r="A115" s="139">
        <v>99.949996948242188</v>
      </c>
      <c r="B115" s="139">
        <v>307</v>
      </c>
      <c r="C115" s="139">
        <v>110257568</v>
      </c>
      <c r="D115" s="139">
        <v>6.2000001780688763E-3</v>
      </c>
      <c r="E115" s="139">
        <v>119204480</v>
      </c>
      <c r="F115" s="139">
        <v>1140000</v>
      </c>
      <c r="G115" s="139">
        <v>1820000</v>
      </c>
      <c r="H115" s="139">
        <v>2490000</v>
      </c>
      <c r="I115" s="139">
        <v>0.56499999761581421</v>
      </c>
      <c r="J115" s="139">
        <v>0.414000004529953</v>
      </c>
    </row>
    <row r="116" spans="1:10">
      <c r="A116" s="139">
        <v>99.959999084472656</v>
      </c>
      <c r="B116" s="139">
        <v>306</v>
      </c>
      <c r="C116" s="139">
        <v>129271608</v>
      </c>
      <c r="D116" s="139">
        <v>7.3899999260902405E-3</v>
      </c>
      <c r="E116" s="139">
        <v>142531680</v>
      </c>
      <c r="F116" s="139">
        <v>1060000</v>
      </c>
      <c r="G116" s="139">
        <v>2080000</v>
      </c>
      <c r="H116" s="139">
        <v>2970000</v>
      </c>
      <c r="I116" s="139">
        <v>0.54600000381469727</v>
      </c>
      <c r="J116" s="139">
        <v>0.41100001335144043</v>
      </c>
    </row>
    <row r="117" spans="1:10">
      <c r="A117" s="139">
        <v>99.970001220703125</v>
      </c>
      <c r="B117" s="139">
        <v>307</v>
      </c>
      <c r="C117" s="139">
        <v>157666208</v>
      </c>
      <c r="D117" s="139">
        <v>9.2599997296929359E-3</v>
      </c>
      <c r="E117" s="139">
        <v>177860640</v>
      </c>
      <c r="F117" s="139">
        <v>1520000</v>
      </c>
      <c r="G117" s="139">
        <v>2660000</v>
      </c>
      <c r="H117" s="139">
        <v>3520000</v>
      </c>
      <c r="I117" s="139">
        <v>0.56000000238418579</v>
      </c>
      <c r="J117" s="139">
        <v>0.414000004529953</v>
      </c>
    </row>
    <row r="118" spans="1:10">
      <c r="A118" s="139">
        <v>99.980003356933594</v>
      </c>
      <c r="B118" s="139">
        <v>308</v>
      </c>
      <c r="C118" s="139">
        <v>205805824</v>
      </c>
      <c r="D118" s="139">
        <v>1.34699996560812E-2</v>
      </c>
      <c r="E118" s="139">
        <v>258012832</v>
      </c>
      <c r="F118" s="139">
        <v>1510000</v>
      </c>
      <c r="G118" s="139">
        <v>3660000</v>
      </c>
      <c r="H118" s="139">
        <v>5390000</v>
      </c>
      <c r="I118" s="139">
        <v>0.55000001192092896</v>
      </c>
      <c r="J118" s="139">
        <v>0.414000004529953</v>
      </c>
    </row>
    <row r="119" spans="1:10">
      <c r="A119" s="139">
        <v>99.989997863769531</v>
      </c>
      <c r="B119" s="139">
        <v>30</v>
      </c>
      <c r="C119" s="139">
        <v>327293888</v>
      </c>
      <c r="D119" s="139">
        <v>1.7199999419972301E-3</v>
      </c>
      <c r="E119" s="139">
        <v>338861152</v>
      </c>
      <c r="F119" s="139">
        <v>1800000</v>
      </c>
      <c r="G119" s="139">
        <v>4520000</v>
      </c>
      <c r="H119" s="139">
        <v>6980000</v>
      </c>
      <c r="I119" s="139">
        <v>0.57099997997283936</v>
      </c>
      <c r="J119" s="139">
        <v>0.43000000715255737</v>
      </c>
    </row>
    <row r="120" spans="1:10">
      <c r="A120" s="139">
        <v>99.990997314453125</v>
      </c>
      <c r="B120" s="139">
        <v>31</v>
      </c>
      <c r="C120" s="139">
        <v>351787232</v>
      </c>
      <c r="D120" s="139">
        <v>1.9499999471008778E-3</v>
      </c>
      <c r="E120" s="139">
        <v>371953344</v>
      </c>
      <c r="F120" s="139">
        <v>898000</v>
      </c>
      <c r="G120" s="139">
        <v>4920000</v>
      </c>
      <c r="H120" s="139">
        <v>8750000</v>
      </c>
      <c r="I120" s="139">
        <v>0.54199999570846558</v>
      </c>
      <c r="J120" s="139">
        <v>0.41999998688697815</v>
      </c>
    </row>
    <row r="121" spans="1:10">
      <c r="A121" s="139">
        <v>99.991996765136719</v>
      </c>
      <c r="B121" s="139">
        <v>31</v>
      </c>
      <c r="C121" s="139">
        <v>389023488</v>
      </c>
      <c r="D121" s="139">
        <v>2.1699999924749136E-3</v>
      </c>
      <c r="E121" s="139">
        <v>412557920</v>
      </c>
      <c r="F121" s="139">
        <v>1840000</v>
      </c>
      <c r="G121" s="139">
        <v>5780000</v>
      </c>
      <c r="H121" s="139">
        <v>10700000</v>
      </c>
      <c r="I121" s="139">
        <v>0.59899997711181641</v>
      </c>
      <c r="J121" s="139">
        <v>0.41100001335144043</v>
      </c>
    </row>
    <row r="122" spans="1:10">
      <c r="A122" s="139">
        <v>99.992996215820312</v>
      </c>
      <c r="B122" s="139">
        <v>30</v>
      </c>
      <c r="C122" s="139">
        <v>436706592</v>
      </c>
      <c r="D122" s="139">
        <v>2.360000042244792E-3</v>
      </c>
      <c r="E122" s="139">
        <v>463545056</v>
      </c>
      <c r="F122" s="139">
        <v>1750000</v>
      </c>
      <c r="G122" s="139">
        <v>6650000</v>
      </c>
      <c r="H122" s="139">
        <v>9620000</v>
      </c>
      <c r="I122" s="139">
        <v>0.56000000238418579</v>
      </c>
      <c r="J122" s="139">
        <v>0.42500001192092896</v>
      </c>
    </row>
    <row r="123" spans="1:10">
      <c r="A123" s="139">
        <v>99.994003295898438</v>
      </c>
      <c r="B123" s="139">
        <v>31</v>
      </c>
      <c r="C123" s="139">
        <v>491651968</v>
      </c>
      <c r="D123" s="139">
        <v>2.7699999045580626E-3</v>
      </c>
      <c r="E123" s="139">
        <v>527261248</v>
      </c>
      <c r="F123" s="139">
        <v>2450000</v>
      </c>
      <c r="G123" s="139">
        <v>5220000</v>
      </c>
      <c r="H123" s="139">
        <v>10700000</v>
      </c>
      <c r="I123" s="139">
        <v>0.51700001955032349</v>
      </c>
      <c r="J123" s="139">
        <v>0.42500001192092896</v>
      </c>
    </row>
    <row r="124" spans="1:10">
      <c r="A124" s="139">
        <v>99.995002746582031</v>
      </c>
      <c r="B124" s="139">
        <v>31</v>
      </c>
      <c r="C124" s="139">
        <v>579435456</v>
      </c>
      <c r="D124" s="139">
        <v>3.2200000714510679E-3</v>
      </c>
      <c r="E124" s="139">
        <v>612682048</v>
      </c>
      <c r="F124" s="139">
        <v>1500000</v>
      </c>
      <c r="G124" s="139">
        <v>9440000</v>
      </c>
      <c r="H124" s="139">
        <v>16300000</v>
      </c>
      <c r="I124" s="139">
        <v>0.56999999284744263</v>
      </c>
      <c r="J124" s="139">
        <v>0.41999998688697815</v>
      </c>
    </row>
    <row r="125" spans="1:10">
      <c r="A125" s="139">
        <v>99.996002197265625</v>
      </c>
      <c r="B125" s="139">
        <v>30</v>
      </c>
      <c r="C125" s="139">
        <v>657621376</v>
      </c>
      <c r="D125" s="139">
        <v>3.6899999249726534E-3</v>
      </c>
      <c r="E125" s="139">
        <v>725198720</v>
      </c>
      <c r="F125" s="139">
        <v>1790000</v>
      </c>
      <c r="G125" s="139">
        <v>9090000</v>
      </c>
      <c r="H125" s="139">
        <v>16900000</v>
      </c>
      <c r="I125" s="139">
        <v>0.5429999828338623</v>
      </c>
      <c r="J125" s="139">
        <v>0.41499999165534973</v>
      </c>
    </row>
    <row r="126" spans="1:10">
      <c r="A126" s="139">
        <v>99.997001647949219</v>
      </c>
      <c r="B126" s="139">
        <v>31</v>
      </c>
      <c r="C126" s="139">
        <v>805420288</v>
      </c>
      <c r="D126" s="139">
        <v>4.5799999497830868E-3</v>
      </c>
      <c r="E126" s="139">
        <v>872351104</v>
      </c>
      <c r="F126" s="139">
        <v>1680000</v>
      </c>
      <c r="G126" s="139">
        <v>9580000</v>
      </c>
      <c r="H126" s="139">
        <v>19900000</v>
      </c>
      <c r="I126" s="139">
        <v>0.53299999237060547</v>
      </c>
      <c r="J126" s="139">
        <v>0.41499999165534973</v>
      </c>
    </row>
    <row r="127" spans="1:10">
      <c r="A127" s="139">
        <v>99.998001098632812</v>
      </c>
      <c r="B127" s="139">
        <v>31</v>
      </c>
      <c r="C127" s="139">
        <v>945812864</v>
      </c>
      <c r="D127" s="139">
        <v>5.8900001458823681E-3</v>
      </c>
      <c r="E127" s="139">
        <v>1120000000</v>
      </c>
      <c r="F127" s="139">
        <v>3870000</v>
      </c>
      <c r="G127" s="139">
        <v>15000000</v>
      </c>
      <c r="H127" s="139">
        <v>28400000</v>
      </c>
      <c r="I127" s="139">
        <v>0.59399998188018799</v>
      </c>
      <c r="J127" s="139">
        <v>0.41499999165534973</v>
      </c>
    </row>
    <row r="128" spans="1:10">
      <c r="A128" s="139">
        <v>99.999000549316406</v>
      </c>
      <c r="B128" s="139">
        <v>31</v>
      </c>
      <c r="C128" s="139">
        <v>1360000000</v>
      </c>
      <c r="D128" s="139">
        <v>1.6839999705553055E-2</v>
      </c>
      <c r="E128" s="139">
        <v>3200000000</v>
      </c>
      <c r="F128" s="139">
        <v>27300000</v>
      </c>
      <c r="G128" s="139">
        <v>49100000</v>
      </c>
      <c r="H128" s="139">
        <v>66400000</v>
      </c>
      <c r="I128" s="139">
        <v>0.57099997997283936</v>
      </c>
      <c r="J128" s="139">
        <v>0.41999998688697815</v>
      </c>
    </row>
  </sheetData>
  <pageMargins left="0.75" right="0.75" top="1" bottom="1" header="0.5" footer="0.5"/>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8"/>
  <sheetViews>
    <sheetView workbookViewId="0">
      <selection activeCell="P3" sqref="P3"/>
    </sheetView>
  </sheetViews>
  <sheetFormatPr baseColWidth="10" defaultColWidth="8.83203125" defaultRowHeight="14" x14ac:dyDescent="0"/>
  <cols>
    <col min="1" max="16384" width="8.83203125" style="140"/>
  </cols>
  <sheetData>
    <row r="1" spans="1:16">
      <c r="A1" s="140" t="s">
        <v>149</v>
      </c>
      <c r="B1" s="140" t="s">
        <v>148</v>
      </c>
      <c r="C1" s="140" t="s">
        <v>147</v>
      </c>
      <c r="D1" s="140" t="s">
        <v>146</v>
      </c>
      <c r="E1" s="140" t="s">
        <v>145</v>
      </c>
      <c r="F1" s="140" t="s">
        <v>155</v>
      </c>
      <c r="G1" s="140" t="s">
        <v>154</v>
      </c>
      <c r="H1" s="140" t="s">
        <v>141</v>
      </c>
      <c r="I1" s="140" t="s">
        <v>140</v>
      </c>
      <c r="J1" s="140" t="s">
        <v>153</v>
      </c>
      <c r="K1" s="140" t="s">
        <v>152</v>
      </c>
      <c r="L1" s="140" t="s">
        <v>151</v>
      </c>
      <c r="M1" s="140" t="s">
        <v>150</v>
      </c>
    </row>
    <row r="2" spans="1:16">
      <c r="A2" s="140">
        <v>0</v>
      </c>
      <c r="B2" s="140">
        <v>26869</v>
      </c>
      <c r="C2" s="140">
        <v>-576236224</v>
      </c>
      <c r="D2" s="140">
        <v>-1.9345000386238098E-2</v>
      </c>
      <c r="E2" s="140">
        <v>-3002406.75</v>
      </c>
      <c r="F2" s="140">
        <v>614878.875</v>
      </c>
      <c r="G2" s="140">
        <v>172133.390625</v>
      </c>
      <c r="H2" s="140">
        <v>0.37999999523162842</v>
      </c>
      <c r="I2" s="140">
        <v>0.28999999165534973</v>
      </c>
      <c r="J2" s="140">
        <v>0.28999999165534973</v>
      </c>
      <c r="K2" s="140">
        <v>0</v>
      </c>
      <c r="L2" s="140">
        <v>0</v>
      </c>
      <c r="M2" s="140">
        <v>0</v>
      </c>
      <c r="P2" s="140" t="s">
        <v>158</v>
      </c>
    </row>
    <row r="3" spans="1:16">
      <c r="A3" s="140">
        <v>1</v>
      </c>
      <c r="B3" s="140">
        <v>26870</v>
      </c>
      <c r="C3" s="140">
        <v>-1780571</v>
      </c>
      <c r="D3" s="140">
        <v>-9.8400004208087921E-3</v>
      </c>
      <c r="E3" s="140">
        <v>-1527119.5</v>
      </c>
      <c r="F3" s="140">
        <v>471756.78125</v>
      </c>
      <c r="G3" s="140">
        <v>122229.140625</v>
      </c>
      <c r="H3" s="140">
        <v>0.37999999523162842</v>
      </c>
      <c r="I3" s="140">
        <v>0.2800000011920929</v>
      </c>
      <c r="J3" s="140">
        <v>0.2800000011920929</v>
      </c>
      <c r="K3" s="140">
        <v>0</v>
      </c>
      <c r="L3" s="140">
        <v>0</v>
      </c>
      <c r="M3" s="140">
        <v>0</v>
      </c>
    </row>
    <row r="4" spans="1:16">
      <c r="A4" s="140">
        <v>2</v>
      </c>
      <c r="B4" s="140">
        <v>26870</v>
      </c>
      <c r="C4" s="140">
        <v>-1323542</v>
      </c>
      <c r="D4" s="140">
        <v>-7.5509999878704548E-3</v>
      </c>
      <c r="E4" s="140">
        <v>-1171812.5</v>
      </c>
      <c r="F4" s="140">
        <v>443528.40625</v>
      </c>
      <c r="G4" s="140">
        <v>114056.6796875</v>
      </c>
      <c r="H4" s="140">
        <v>0.37999999523162842</v>
      </c>
      <c r="I4" s="140">
        <v>0.2800000011920929</v>
      </c>
      <c r="J4" s="140">
        <v>0.2800000011920929</v>
      </c>
      <c r="K4" s="140">
        <v>0</v>
      </c>
      <c r="L4" s="140">
        <v>0</v>
      </c>
      <c r="M4" s="140">
        <v>0</v>
      </c>
    </row>
    <row r="5" spans="1:16">
      <c r="A5" s="140">
        <v>3</v>
      </c>
      <c r="B5" s="140">
        <v>26870</v>
      </c>
      <c r="C5" s="140">
        <v>-1036267</v>
      </c>
      <c r="D5" s="140">
        <v>-5.9589999727904797E-3</v>
      </c>
      <c r="E5" s="140">
        <v>-924770.25</v>
      </c>
      <c r="F5" s="140">
        <v>423433</v>
      </c>
      <c r="G5" s="140">
        <v>107568.921875</v>
      </c>
      <c r="H5" s="140">
        <v>0.37000000476837158</v>
      </c>
      <c r="I5" s="140">
        <v>0.2800000011920929</v>
      </c>
      <c r="J5" s="140">
        <v>0.2800000011920929</v>
      </c>
      <c r="K5" s="140">
        <v>0</v>
      </c>
      <c r="L5" s="140">
        <v>0</v>
      </c>
      <c r="M5" s="140">
        <v>0</v>
      </c>
    </row>
    <row r="6" spans="1:16">
      <c r="A6" s="140">
        <v>4</v>
      </c>
      <c r="B6" s="140">
        <v>26870</v>
      </c>
      <c r="C6" s="140">
        <v>-822619</v>
      </c>
      <c r="D6" s="140">
        <v>-4.7329999506473541E-3</v>
      </c>
      <c r="E6" s="140">
        <v>-734583.4375</v>
      </c>
      <c r="F6" s="140">
        <v>412723.96875</v>
      </c>
      <c r="G6" s="140">
        <v>104420.46875</v>
      </c>
      <c r="H6" s="140">
        <v>0.37000000476837158</v>
      </c>
      <c r="I6" s="140">
        <v>0.2800000011920929</v>
      </c>
      <c r="J6" s="140">
        <v>0.2800000011920929</v>
      </c>
      <c r="K6" s="140">
        <v>0</v>
      </c>
      <c r="L6" s="140">
        <v>0</v>
      </c>
      <c r="M6" s="140">
        <v>0</v>
      </c>
    </row>
    <row r="7" spans="1:16">
      <c r="A7" s="140">
        <v>5</v>
      </c>
      <c r="B7" s="140">
        <v>26870</v>
      </c>
      <c r="C7" s="140">
        <v>-653211</v>
      </c>
      <c r="D7" s="140">
        <v>-3.751999931409955E-3</v>
      </c>
      <c r="E7" s="140">
        <v>-582261.375</v>
      </c>
      <c r="F7" s="140">
        <v>391813.65625</v>
      </c>
      <c r="G7" s="140">
        <v>97695.9375</v>
      </c>
      <c r="H7" s="140">
        <v>0.36000001430511475</v>
      </c>
      <c r="I7" s="140">
        <v>0.2800000011920929</v>
      </c>
      <c r="J7" s="140">
        <v>0.2800000011920929</v>
      </c>
      <c r="K7" s="140">
        <v>0</v>
      </c>
      <c r="L7" s="140">
        <v>0</v>
      </c>
      <c r="M7" s="140">
        <v>0</v>
      </c>
    </row>
    <row r="8" spans="1:16">
      <c r="A8" s="140">
        <v>6</v>
      </c>
      <c r="B8" s="140">
        <v>26869</v>
      </c>
      <c r="C8" s="140">
        <v>-516564</v>
      </c>
      <c r="D8" s="140">
        <v>-2.9760000761598349E-3</v>
      </c>
      <c r="E8" s="140">
        <v>-461814.125</v>
      </c>
      <c r="F8" s="140">
        <v>368627.71875</v>
      </c>
      <c r="G8" s="140">
        <v>90994.828125</v>
      </c>
      <c r="H8" s="140">
        <v>0.34999999403953552</v>
      </c>
      <c r="I8" s="140">
        <v>0.2800000011920929</v>
      </c>
      <c r="J8" s="140">
        <v>0.2800000011920929</v>
      </c>
      <c r="K8" s="140">
        <v>0</v>
      </c>
      <c r="L8" s="140">
        <v>0</v>
      </c>
      <c r="M8" s="140">
        <v>0</v>
      </c>
    </row>
    <row r="9" spans="1:16">
      <c r="A9" s="140">
        <v>7</v>
      </c>
      <c r="B9" s="140">
        <v>26870</v>
      </c>
      <c r="C9" s="140">
        <v>-411963</v>
      </c>
      <c r="D9" s="140">
        <v>-2.3930000606924295E-3</v>
      </c>
      <c r="E9" s="140">
        <v>-371331.03125</v>
      </c>
      <c r="F9" s="140">
        <v>323680.125</v>
      </c>
      <c r="G9" s="140">
        <v>78427.7578125</v>
      </c>
      <c r="H9" s="140">
        <v>0.34000000357627869</v>
      </c>
      <c r="I9" s="140">
        <v>0.2800000011920929</v>
      </c>
      <c r="J9" s="140">
        <v>0.2800000011920929</v>
      </c>
      <c r="K9" s="140">
        <v>0</v>
      </c>
      <c r="L9" s="140">
        <v>0</v>
      </c>
      <c r="M9" s="140">
        <v>0</v>
      </c>
    </row>
    <row r="10" spans="1:16">
      <c r="A10" s="140">
        <v>8</v>
      </c>
      <c r="B10" s="140">
        <v>26870</v>
      </c>
      <c r="C10" s="140">
        <v>-335217</v>
      </c>
      <c r="D10" s="140">
        <v>-1.9720001146197319E-3</v>
      </c>
      <c r="E10" s="140">
        <v>-306075.375</v>
      </c>
      <c r="F10" s="140">
        <v>285816.8125</v>
      </c>
      <c r="G10" s="140">
        <v>67127.2421875</v>
      </c>
      <c r="H10" s="140">
        <v>0.31999999284744263</v>
      </c>
      <c r="I10" s="140">
        <v>0.2800000011920929</v>
      </c>
      <c r="J10" s="140">
        <v>0.2800000011920929</v>
      </c>
      <c r="K10" s="140">
        <v>0</v>
      </c>
      <c r="L10" s="140">
        <v>0</v>
      </c>
      <c r="M10" s="140">
        <v>0</v>
      </c>
    </row>
    <row r="11" spans="1:16">
      <c r="A11" s="140">
        <v>9</v>
      </c>
      <c r="B11" s="140">
        <v>26870</v>
      </c>
      <c r="C11" s="140">
        <v>-279562</v>
      </c>
      <c r="D11" s="140">
        <v>-1.6589999431744218E-3</v>
      </c>
      <c r="E11" s="140">
        <v>-257525.515625</v>
      </c>
      <c r="F11" s="140">
        <v>258109.6875</v>
      </c>
      <c r="G11" s="140">
        <v>59357.5390625</v>
      </c>
      <c r="H11" s="140">
        <v>0.31000000238418579</v>
      </c>
      <c r="I11" s="140">
        <v>0.2800000011920929</v>
      </c>
      <c r="J11" s="140">
        <v>0.2800000011920929</v>
      </c>
      <c r="K11" s="140">
        <v>0</v>
      </c>
      <c r="L11" s="140">
        <v>0</v>
      </c>
      <c r="M11" s="140">
        <v>0</v>
      </c>
    </row>
    <row r="12" spans="1:16">
      <c r="A12" s="140">
        <v>10</v>
      </c>
      <c r="B12" s="140">
        <v>26870</v>
      </c>
      <c r="C12" s="140">
        <v>-237242</v>
      </c>
      <c r="D12" s="140">
        <v>-1.4140000566840172E-3</v>
      </c>
      <c r="E12" s="140">
        <v>-219432.734375</v>
      </c>
      <c r="F12" s="140">
        <v>242271.234375</v>
      </c>
      <c r="G12" s="140">
        <v>55170.30078125</v>
      </c>
      <c r="H12" s="140">
        <v>0.31000000238418579</v>
      </c>
      <c r="I12" s="140">
        <v>0.2800000011920929</v>
      </c>
      <c r="J12" s="140">
        <v>0.2800000011920929</v>
      </c>
      <c r="K12" s="140">
        <v>0</v>
      </c>
      <c r="L12" s="140">
        <v>0</v>
      </c>
      <c r="M12" s="140">
        <v>0</v>
      </c>
    </row>
    <row r="13" spans="1:16">
      <c r="A13" s="140">
        <v>11</v>
      </c>
      <c r="B13" s="140">
        <v>26870</v>
      </c>
      <c r="C13" s="140">
        <v>-202752</v>
      </c>
      <c r="D13" s="140">
        <v>-1.2110000243410468E-3</v>
      </c>
      <c r="E13" s="140">
        <v>-187869.234375</v>
      </c>
      <c r="F13" s="140">
        <v>233761.671875</v>
      </c>
      <c r="G13" s="140">
        <v>52707.8203125</v>
      </c>
      <c r="H13" s="140">
        <v>0.30000001192092896</v>
      </c>
      <c r="I13" s="140">
        <v>0.2800000011920929</v>
      </c>
      <c r="J13" s="140">
        <v>0.2800000011920929</v>
      </c>
      <c r="K13" s="140">
        <v>0</v>
      </c>
      <c r="L13" s="140">
        <v>0</v>
      </c>
      <c r="M13" s="140">
        <v>0</v>
      </c>
    </row>
    <row r="14" spans="1:16">
      <c r="A14" s="140">
        <v>12</v>
      </c>
      <c r="B14" s="140">
        <v>26869</v>
      </c>
      <c r="C14" s="140">
        <v>-173846</v>
      </c>
      <c r="D14" s="140">
        <v>-1.0359999723732471E-3</v>
      </c>
      <c r="E14" s="140">
        <v>-160865.09375</v>
      </c>
      <c r="F14" s="140">
        <v>225695.8125</v>
      </c>
      <c r="G14" s="140">
        <v>50276.6015625</v>
      </c>
      <c r="H14" s="140">
        <v>0.30000001192092896</v>
      </c>
      <c r="I14" s="140">
        <v>0.2800000011920929</v>
      </c>
      <c r="J14" s="140">
        <v>0.2800000011920929</v>
      </c>
      <c r="K14" s="140">
        <v>0</v>
      </c>
      <c r="L14" s="140">
        <v>0</v>
      </c>
      <c r="M14" s="140">
        <v>0</v>
      </c>
    </row>
    <row r="15" spans="1:16">
      <c r="A15" s="140">
        <v>13</v>
      </c>
      <c r="B15" s="140">
        <v>26870</v>
      </c>
      <c r="C15" s="140">
        <v>-148328</v>
      </c>
      <c r="D15" s="140">
        <v>-8.800000068731606E-4</v>
      </c>
      <c r="E15" s="140">
        <v>-136635.625</v>
      </c>
      <c r="F15" s="140">
        <v>225135.125</v>
      </c>
      <c r="G15" s="140">
        <v>50053.55078125</v>
      </c>
      <c r="H15" s="140">
        <v>0.30000001192092896</v>
      </c>
      <c r="I15" s="140">
        <v>0.2800000011920929</v>
      </c>
      <c r="J15" s="140">
        <v>0.2800000011920929</v>
      </c>
      <c r="K15" s="140">
        <v>0</v>
      </c>
      <c r="L15" s="140">
        <v>0</v>
      </c>
      <c r="M15" s="140">
        <v>0</v>
      </c>
    </row>
    <row r="16" spans="1:16">
      <c r="A16" s="140">
        <v>14</v>
      </c>
      <c r="B16" s="140">
        <v>26870</v>
      </c>
      <c r="C16" s="140">
        <v>-125403</v>
      </c>
      <c r="D16" s="140">
        <v>-7.3999998858198524E-4</v>
      </c>
      <c r="E16" s="140">
        <v>-114835.921875</v>
      </c>
      <c r="F16" s="140">
        <v>219466.984375</v>
      </c>
      <c r="G16" s="140">
        <v>47976.55078125</v>
      </c>
      <c r="H16" s="140">
        <v>0.31000000238418579</v>
      </c>
      <c r="I16" s="140">
        <v>0.2800000011920929</v>
      </c>
      <c r="J16" s="140">
        <v>0.2800000011920929</v>
      </c>
      <c r="K16" s="140">
        <v>0</v>
      </c>
      <c r="L16" s="140">
        <v>0</v>
      </c>
      <c r="M16" s="140">
        <v>0</v>
      </c>
    </row>
    <row r="17" spans="1:13">
      <c r="A17" s="140">
        <v>15</v>
      </c>
      <c r="B17" s="140">
        <v>26870</v>
      </c>
      <c r="C17" s="140">
        <v>-104460</v>
      </c>
      <c r="D17" s="140">
        <v>-6.0799997299909592E-4</v>
      </c>
      <c r="E17" s="140">
        <v>-94310.609375</v>
      </c>
      <c r="F17" s="140">
        <v>221676.109375</v>
      </c>
      <c r="G17" s="140">
        <v>48423.328125</v>
      </c>
      <c r="H17" s="140">
        <v>0.31000000238418579</v>
      </c>
      <c r="I17" s="140">
        <v>0.2800000011920929</v>
      </c>
      <c r="J17" s="140">
        <v>0.2800000011920929</v>
      </c>
      <c r="K17" s="140">
        <v>0</v>
      </c>
      <c r="L17" s="140">
        <v>0</v>
      </c>
      <c r="M17" s="140">
        <v>0</v>
      </c>
    </row>
    <row r="18" spans="1:13">
      <c r="A18" s="140">
        <v>16</v>
      </c>
      <c r="B18" s="140">
        <v>26870</v>
      </c>
      <c r="C18" s="140">
        <v>-84504</v>
      </c>
      <c r="D18" s="140">
        <v>-4.8499999684281647E-4</v>
      </c>
      <c r="E18" s="140">
        <v>-75285.2734375</v>
      </c>
      <c r="F18" s="140">
        <v>220372.875</v>
      </c>
      <c r="G18" s="140">
        <v>47837.328125</v>
      </c>
      <c r="H18" s="140">
        <v>0.31000000238418579</v>
      </c>
      <c r="I18" s="140">
        <v>0.2800000011920929</v>
      </c>
      <c r="J18" s="140">
        <v>0.2800000011920929</v>
      </c>
      <c r="K18" s="140">
        <v>0</v>
      </c>
      <c r="L18" s="140">
        <v>0</v>
      </c>
      <c r="M18" s="140">
        <v>0</v>
      </c>
    </row>
    <row r="19" spans="1:13">
      <c r="A19" s="140">
        <v>17</v>
      </c>
      <c r="B19" s="140">
        <v>26870</v>
      </c>
      <c r="C19" s="140">
        <v>-66196</v>
      </c>
      <c r="D19" s="140">
        <v>-3.7100000190548599E-4</v>
      </c>
      <c r="E19" s="140">
        <v>-57647.23828125</v>
      </c>
      <c r="F19" s="140">
        <v>219282.765625</v>
      </c>
      <c r="G19" s="140">
        <v>47531.96875</v>
      </c>
      <c r="H19" s="140">
        <v>0.31000000238418579</v>
      </c>
      <c r="I19" s="140">
        <v>0.2800000011920929</v>
      </c>
      <c r="J19" s="140">
        <v>0.2800000011920929</v>
      </c>
      <c r="K19" s="140">
        <v>0</v>
      </c>
      <c r="L19" s="140">
        <v>0</v>
      </c>
      <c r="M19" s="140">
        <v>0</v>
      </c>
    </row>
    <row r="20" spans="1:13">
      <c r="A20" s="140">
        <v>18</v>
      </c>
      <c r="B20" s="140">
        <v>26869</v>
      </c>
      <c r="C20" s="140">
        <v>-49188</v>
      </c>
      <c r="D20" s="140">
        <v>-2.6599998818710446E-4</v>
      </c>
      <c r="E20" s="140">
        <v>-41255.4296875</v>
      </c>
      <c r="F20" s="140">
        <v>213379.875</v>
      </c>
      <c r="G20" s="140">
        <v>45842.16015625</v>
      </c>
      <c r="H20" s="140">
        <v>0.31000000238418579</v>
      </c>
      <c r="I20" s="140">
        <v>0.2800000011920929</v>
      </c>
      <c r="J20" s="140">
        <v>0.2800000011920929</v>
      </c>
      <c r="K20" s="140">
        <v>0</v>
      </c>
      <c r="L20" s="140">
        <v>0</v>
      </c>
      <c r="M20" s="140">
        <v>0</v>
      </c>
    </row>
    <row r="21" spans="1:13">
      <c r="A21" s="140">
        <v>19</v>
      </c>
      <c r="B21" s="140">
        <v>26870</v>
      </c>
      <c r="C21" s="140">
        <v>-33613</v>
      </c>
      <c r="D21" s="140">
        <v>-1.7100000695791095E-4</v>
      </c>
      <c r="E21" s="140">
        <v>-26528.44921875</v>
      </c>
      <c r="F21" s="140">
        <v>204270.234375</v>
      </c>
      <c r="G21" s="140">
        <v>43014.37109375</v>
      </c>
      <c r="H21" s="140">
        <v>0.30000001192092896</v>
      </c>
      <c r="I21" s="140">
        <v>0.2800000011920929</v>
      </c>
      <c r="J21" s="140">
        <v>0.2800000011920929</v>
      </c>
      <c r="K21" s="140">
        <v>0</v>
      </c>
      <c r="L21" s="140">
        <v>0</v>
      </c>
      <c r="M21" s="140">
        <v>0</v>
      </c>
    </row>
    <row r="22" spans="1:13">
      <c r="A22" s="140">
        <v>20</v>
      </c>
      <c r="B22" s="140">
        <v>26870</v>
      </c>
      <c r="C22" s="140">
        <v>-19550</v>
      </c>
      <c r="D22" s="140">
        <v>-8.4999999671708792E-5</v>
      </c>
      <c r="E22" s="140">
        <v>-13208.5</v>
      </c>
      <c r="F22" s="140">
        <v>193678.234375</v>
      </c>
      <c r="G22" s="140">
        <v>40088.94921875</v>
      </c>
      <c r="H22" s="140">
        <v>0.30000001192092896</v>
      </c>
      <c r="I22" s="140">
        <v>0.2800000011920929</v>
      </c>
      <c r="J22" s="140">
        <v>0.2800000011920929</v>
      </c>
      <c r="K22" s="140">
        <v>0</v>
      </c>
      <c r="L22" s="140">
        <v>0</v>
      </c>
      <c r="M22" s="140">
        <v>0</v>
      </c>
    </row>
    <row r="23" spans="1:13">
      <c r="A23" s="140">
        <v>21</v>
      </c>
      <c r="B23" s="140">
        <v>26870</v>
      </c>
      <c r="C23" s="140">
        <v>-7129</v>
      </c>
      <c r="D23" s="140">
        <v>-1.4999999621068127E-5</v>
      </c>
      <c r="E23" s="140">
        <v>-2343.929931640625</v>
      </c>
      <c r="F23" s="140">
        <v>121582.359375</v>
      </c>
      <c r="G23" s="140">
        <v>24643.25</v>
      </c>
      <c r="H23" s="140">
        <v>0.23000000417232513</v>
      </c>
      <c r="I23" s="140">
        <v>0.28999999165534973</v>
      </c>
      <c r="J23" s="140">
        <v>0.28999999165534973</v>
      </c>
      <c r="K23" s="140">
        <v>9.9999997764825821E-3</v>
      </c>
      <c r="L23" s="140">
        <v>0</v>
      </c>
      <c r="M23" s="140">
        <v>0</v>
      </c>
    </row>
    <row r="24" spans="1:13">
      <c r="A24" s="140">
        <v>22</v>
      </c>
      <c r="B24" s="140">
        <v>26870</v>
      </c>
      <c r="C24" s="140">
        <v>0</v>
      </c>
      <c r="D24" s="140">
        <v>1.5999999959603883E-5</v>
      </c>
      <c r="E24" s="140">
        <v>2424.75</v>
      </c>
      <c r="F24" s="140">
        <v>103459.9921875</v>
      </c>
      <c r="G24" s="140">
        <v>17890.470703125</v>
      </c>
      <c r="H24" s="140">
        <v>0.23000000417232513</v>
      </c>
      <c r="I24" s="140">
        <v>0.2800000011920929</v>
      </c>
      <c r="J24" s="140">
        <v>0.2800000011920929</v>
      </c>
      <c r="K24" s="140">
        <v>9.9999997764825821E-3</v>
      </c>
      <c r="L24" s="140">
        <v>0</v>
      </c>
      <c r="M24" s="140">
        <v>0</v>
      </c>
    </row>
    <row r="25" spans="1:13">
      <c r="A25" s="140">
        <v>23</v>
      </c>
      <c r="B25" s="140">
        <v>26870</v>
      </c>
      <c r="C25" s="140">
        <v>4834</v>
      </c>
      <c r="D25" s="140">
        <v>4.9999998736893758E-5</v>
      </c>
      <c r="E25" s="140">
        <v>7813.41015625</v>
      </c>
      <c r="F25" s="140">
        <v>126910.203125</v>
      </c>
      <c r="G25" s="140">
        <v>22913.9609375</v>
      </c>
      <c r="H25" s="140">
        <v>0.25</v>
      </c>
      <c r="I25" s="140">
        <v>0.2800000011920929</v>
      </c>
      <c r="J25" s="140">
        <v>0.2800000011920929</v>
      </c>
      <c r="K25" s="140">
        <v>0</v>
      </c>
      <c r="L25" s="140">
        <v>0</v>
      </c>
      <c r="M25" s="140">
        <v>0</v>
      </c>
    </row>
    <row r="26" spans="1:13">
      <c r="A26" s="140">
        <v>24</v>
      </c>
      <c r="B26" s="140">
        <v>26869</v>
      </c>
      <c r="C26" s="140">
        <v>10862</v>
      </c>
      <c r="D26" s="140">
        <v>9.3000002379994839E-5</v>
      </c>
      <c r="E26" s="140">
        <v>14448.240234375</v>
      </c>
      <c r="F26" s="140">
        <v>145610.78125</v>
      </c>
      <c r="G26" s="140">
        <v>27652.94921875</v>
      </c>
      <c r="H26" s="140">
        <v>0.25999999046325684</v>
      </c>
      <c r="I26" s="140">
        <v>0.2800000011920929</v>
      </c>
      <c r="J26" s="140">
        <v>0.2800000011920929</v>
      </c>
      <c r="K26" s="140">
        <v>0</v>
      </c>
      <c r="L26" s="140">
        <v>0</v>
      </c>
      <c r="M26" s="140">
        <v>0</v>
      </c>
    </row>
    <row r="27" spans="1:13">
      <c r="A27" s="140">
        <v>25</v>
      </c>
      <c r="B27" s="140">
        <v>26870</v>
      </c>
      <c r="C27" s="140">
        <v>18162</v>
      </c>
      <c r="D27" s="140">
        <v>1.4099999680183828E-4</v>
      </c>
      <c r="E27" s="140">
        <v>21867.419921875</v>
      </c>
      <c r="F27" s="140">
        <v>157964.828125</v>
      </c>
      <c r="G27" s="140">
        <v>30266.060546875</v>
      </c>
      <c r="H27" s="140">
        <v>0.28999999165534973</v>
      </c>
      <c r="I27" s="140">
        <v>0.2800000011920929</v>
      </c>
      <c r="J27" s="140">
        <v>0.2800000011920929</v>
      </c>
      <c r="K27" s="140">
        <v>0</v>
      </c>
      <c r="L27" s="140">
        <v>0</v>
      </c>
      <c r="M27" s="140">
        <v>0</v>
      </c>
    </row>
    <row r="28" spans="1:13">
      <c r="A28" s="140">
        <v>26</v>
      </c>
      <c r="B28" s="140">
        <v>26870</v>
      </c>
      <c r="C28" s="140">
        <v>25686</v>
      </c>
      <c r="D28" s="140">
        <v>1.9200000679120421E-4</v>
      </c>
      <c r="E28" s="140">
        <v>29740.759765625</v>
      </c>
      <c r="F28" s="140">
        <v>170845.25</v>
      </c>
      <c r="G28" s="140">
        <v>33472.01171875</v>
      </c>
      <c r="H28" s="140">
        <v>0.31000000238418579</v>
      </c>
      <c r="I28" s="140">
        <v>0.2800000011920929</v>
      </c>
      <c r="J28" s="140">
        <v>0.2800000011920929</v>
      </c>
      <c r="K28" s="140">
        <v>0</v>
      </c>
      <c r="L28" s="140">
        <v>0</v>
      </c>
      <c r="M28" s="140">
        <v>0</v>
      </c>
    </row>
    <row r="29" spans="1:13">
      <c r="A29" s="140">
        <v>27</v>
      </c>
      <c r="B29" s="140">
        <v>26870</v>
      </c>
      <c r="C29" s="140">
        <v>33866</v>
      </c>
      <c r="D29" s="140">
        <v>2.460000105202198E-4</v>
      </c>
      <c r="E29" s="140">
        <v>38141.6796875</v>
      </c>
      <c r="F29" s="140">
        <v>187661.96875</v>
      </c>
      <c r="G29" s="140">
        <v>38126.828125</v>
      </c>
      <c r="H29" s="140">
        <v>0.31999999284744263</v>
      </c>
      <c r="I29" s="140">
        <v>0.2800000011920929</v>
      </c>
      <c r="J29" s="140">
        <v>0.2800000011920929</v>
      </c>
      <c r="K29" s="140">
        <v>0</v>
      </c>
      <c r="L29" s="140">
        <v>0</v>
      </c>
      <c r="M29" s="140">
        <v>0</v>
      </c>
    </row>
    <row r="30" spans="1:13">
      <c r="A30" s="140">
        <v>28</v>
      </c>
      <c r="B30" s="140">
        <v>26870</v>
      </c>
      <c r="C30" s="140">
        <v>42614</v>
      </c>
      <c r="D30" s="140">
        <v>3.0399998649954796E-4</v>
      </c>
      <c r="E30" s="140">
        <v>47212.671875</v>
      </c>
      <c r="F30" s="140">
        <v>202615.5625</v>
      </c>
      <c r="G30" s="140">
        <v>41924.7890625</v>
      </c>
      <c r="H30" s="140">
        <v>0.33000001311302185</v>
      </c>
      <c r="I30" s="140">
        <v>0.2800000011920929</v>
      </c>
      <c r="J30" s="140">
        <v>0.2800000011920929</v>
      </c>
      <c r="K30" s="140">
        <v>0</v>
      </c>
      <c r="L30" s="140">
        <v>0</v>
      </c>
      <c r="M30" s="140">
        <v>0</v>
      </c>
    </row>
    <row r="31" spans="1:13">
      <c r="A31" s="140">
        <v>29</v>
      </c>
      <c r="B31" s="140">
        <v>26870</v>
      </c>
      <c r="C31" s="140">
        <v>52037</v>
      </c>
      <c r="D31" s="140">
        <v>3.6800000816583633E-4</v>
      </c>
      <c r="E31" s="140">
        <v>57037.94921875</v>
      </c>
      <c r="F31" s="140">
        <v>213780.765625</v>
      </c>
      <c r="G31" s="140">
        <v>44992.1796875</v>
      </c>
      <c r="H31" s="140">
        <v>0.33000001311302185</v>
      </c>
      <c r="I31" s="140">
        <v>0.2800000011920929</v>
      </c>
      <c r="J31" s="140">
        <v>0.2800000011920929</v>
      </c>
      <c r="K31" s="140">
        <v>0</v>
      </c>
      <c r="L31" s="140">
        <v>0</v>
      </c>
      <c r="M31" s="140">
        <v>0</v>
      </c>
    </row>
    <row r="32" spans="1:13">
      <c r="A32" s="140">
        <v>30</v>
      </c>
      <c r="B32" s="140">
        <v>26870</v>
      </c>
      <c r="C32" s="140">
        <v>62144</v>
      </c>
      <c r="D32" s="140">
        <v>4.3700000969693065E-4</v>
      </c>
      <c r="E32" s="140">
        <v>67768.9765625</v>
      </c>
      <c r="F32" s="140">
        <v>231289.625</v>
      </c>
      <c r="G32" s="140">
        <v>50059.4296875</v>
      </c>
      <c r="H32" s="140">
        <v>0.34000000357627869</v>
      </c>
      <c r="I32" s="140">
        <v>0.2800000011920929</v>
      </c>
      <c r="J32" s="140">
        <v>0.2800000011920929</v>
      </c>
      <c r="K32" s="140">
        <v>0</v>
      </c>
      <c r="L32" s="140">
        <v>0</v>
      </c>
      <c r="M32" s="140">
        <v>0</v>
      </c>
    </row>
    <row r="33" spans="1:13">
      <c r="A33" s="140">
        <v>31</v>
      </c>
      <c r="B33" s="140">
        <v>26869</v>
      </c>
      <c r="C33" s="140">
        <v>73567</v>
      </c>
      <c r="D33" s="140">
        <v>5.1400001393631101E-4</v>
      </c>
      <c r="E33" s="140">
        <v>79718.8984375</v>
      </c>
      <c r="F33" s="140">
        <v>244704.5625</v>
      </c>
      <c r="G33" s="140">
        <v>53944.98828125</v>
      </c>
      <c r="H33" s="140">
        <v>0.34000000357627869</v>
      </c>
      <c r="I33" s="140">
        <v>0.2800000011920929</v>
      </c>
      <c r="J33" s="140">
        <v>0.2800000011920929</v>
      </c>
      <c r="K33" s="140">
        <v>0</v>
      </c>
      <c r="L33" s="140">
        <v>0</v>
      </c>
      <c r="M33" s="140">
        <v>0</v>
      </c>
    </row>
    <row r="34" spans="1:13">
      <c r="A34" s="140">
        <v>32</v>
      </c>
      <c r="B34" s="140">
        <v>26870</v>
      </c>
      <c r="C34" s="140">
        <v>86163</v>
      </c>
      <c r="D34" s="140">
        <v>6.0099997790530324E-4</v>
      </c>
      <c r="E34" s="140">
        <v>93299.8125</v>
      </c>
      <c r="F34" s="140">
        <v>258017.859375</v>
      </c>
      <c r="G34" s="140">
        <v>57346.48046875</v>
      </c>
      <c r="H34" s="140">
        <v>0.34999999403953552</v>
      </c>
      <c r="I34" s="140">
        <v>0.2800000011920929</v>
      </c>
      <c r="J34" s="140">
        <v>0.2800000011920929</v>
      </c>
      <c r="K34" s="140">
        <v>0</v>
      </c>
      <c r="L34" s="140">
        <v>0</v>
      </c>
      <c r="M34" s="140">
        <v>0</v>
      </c>
    </row>
    <row r="35" spans="1:13">
      <c r="A35" s="140">
        <v>33</v>
      </c>
      <c r="B35" s="140">
        <v>26870</v>
      </c>
      <c r="C35" s="140">
        <v>100873</v>
      </c>
      <c r="D35" s="140">
        <v>7.0299999788403511E-4</v>
      </c>
      <c r="E35" s="140">
        <v>109144.671875</v>
      </c>
      <c r="F35" s="140">
        <v>267062.9375</v>
      </c>
      <c r="G35" s="140">
        <v>59953.37109375</v>
      </c>
      <c r="H35" s="140">
        <v>0.34999999403953552</v>
      </c>
      <c r="I35" s="140">
        <v>0.2800000011920929</v>
      </c>
      <c r="J35" s="140">
        <v>0.2800000011920929</v>
      </c>
      <c r="K35" s="140">
        <v>0</v>
      </c>
      <c r="L35" s="140">
        <v>0</v>
      </c>
      <c r="M35" s="140">
        <v>0</v>
      </c>
    </row>
    <row r="36" spans="1:13">
      <c r="A36" s="140">
        <v>34</v>
      </c>
      <c r="B36" s="140">
        <v>26870</v>
      </c>
      <c r="C36" s="140">
        <v>117727</v>
      </c>
      <c r="D36" s="140">
        <v>8.1800000043585896E-4</v>
      </c>
      <c r="E36" s="140">
        <v>126990.3203125</v>
      </c>
      <c r="F36" s="140">
        <v>277614.375</v>
      </c>
      <c r="G36" s="140">
        <v>63001.7109375</v>
      </c>
      <c r="H36" s="140">
        <v>0.34999999403953552</v>
      </c>
      <c r="I36" s="140">
        <v>0.2800000011920929</v>
      </c>
      <c r="J36" s="140">
        <v>0.2800000011920929</v>
      </c>
      <c r="K36" s="140">
        <v>0</v>
      </c>
      <c r="L36" s="140">
        <v>0</v>
      </c>
      <c r="M36" s="140">
        <v>0</v>
      </c>
    </row>
    <row r="37" spans="1:13">
      <c r="A37" s="140">
        <v>35</v>
      </c>
      <c r="B37" s="140">
        <v>26870</v>
      </c>
      <c r="C37" s="140">
        <v>136738</v>
      </c>
      <c r="D37" s="140">
        <v>9.5000001601874828E-4</v>
      </c>
      <c r="E37" s="140">
        <v>147391.671875</v>
      </c>
      <c r="F37" s="140">
        <v>286498.03125</v>
      </c>
      <c r="G37" s="140">
        <v>65162.109375</v>
      </c>
      <c r="H37" s="140">
        <v>0.36000001430511475</v>
      </c>
      <c r="I37" s="140">
        <v>0.2800000011920929</v>
      </c>
      <c r="J37" s="140">
        <v>0.2800000011920929</v>
      </c>
      <c r="K37" s="140">
        <v>0</v>
      </c>
      <c r="L37" s="140">
        <v>0</v>
      </c>
      <c r="M37" s="140">
        <v>0</v>
      </c>
    </row>
    <row r="38" spans="1:13">
      <c r="A38" s="140">
        <v>36</v>
      </c>
      <c r="B38" s="140">
        <v>26870</v>
      </c>
      <c r="C38" s="140">
        <v>158579</v>
      </c>
      <c r="D38" s="140">
        <v>1.1010000016540289E-3</v>
      </c>
      <c r="E38" s="140">
        <v>170819</v>
      </c>
      <c r="F38" s="140">
        <v>298169.21875</v>
      </c>
      <c r="G38" s="140">
        <v>68415.296875</v>
      </c>
      <c r="H38" s="140">
        <v>0.36000001430511475</v>
      </c>
      <c r="I38" s="140">
        <v>0.28999999165534973</v>
      </c>
      <c r="J38" s="140">
        <v>0.28999999165534973</v>
      </c>
      <c r="K38" s="140">
        <v>0</v>
      </c>
      <c r="L38" s="140">
        <v>0</v>
      </c>
      <c r="M38" s="140">
        <v>0</v>
      </c>
    </row>
    <row r="39" spans="1:13">
      <c r="A39" s="140">
        <v>37</v>
      </c>
      <c r="B39" s="140">
        <v>26869</v>
      </c>
      <c r="C39" s="140">
        <v>183643</v>
      </c>
      <c r="D39" s="140">
        <v>1.2730000307783484E-3</v>
      </c>
      <c r="E39" s="140">
        <v>197566.8125</v>
      </c>
      <c r="F39" s="140">
        <v>305019.84375</v>
      </c>
      <c r="G39" s="140">
        <v>70078.2265625</v>
      </c>
      <c r="H39" s="140">
        <v>0.36000001430511475</v>
      </c>
      <c r="I39" s="140">
        <v>0.28999999165534973</v>
      </c>
      <c r="J39" s="140">
        <v>0.28999999165534973</v>
      </c>
      <c r="K39" s="140">
        <v>0</v>
      </c>
      <c r="L39" s="140">
        <v>0</v>
      </c>
      <c r="M39" s="140">
        <v>0</v>
      </c>
    </row>
    <row r="40" spans="1:13">
      <c r="A40" s="140">
        <v>38</v>
      </c>
      <c r="B40" s="140">
        <v>26870</v>
      </c>
      <c r="C40" s="140">
        <v>212008</v>
      </c>
      <c r="D40" s="140">
        <v>1.4700000174343586E-3</v>
      </c>
      <c r="E40" s="140">
        <v>228145.640625</v>
      </c>
      <c r="F40" s="140">
        <v>316483.90625</v>
      </c>
      <c r="G40" s="140">
        <v>72879.8671875</v>
      </c>
      <c r="H40" s="140">
        <v>0.36000001430511475</v>
      </c>
      <c r="I40" s="140">
        <v>0.31000000238418579</v>
      </c>
      <c r="J40" s="140">
        <v>0.31000000238418579</v>
      </c>
      <c r="K40" s="140">
        <v>0</v>
      </c>
      <c r="L40" s="140">
        <v>0</v>
      </c>
      <c r="M40" s="140">
        <v>0</v>
      </c>
    </row>
    <row r="41" spans="1:13">
      <c r="A41" s="140">
        <v>39</v>
      </c>
      <c r="B41" s="140">
        <v>26870</v>
      </c>
      <c r="C41" s="140">
        <v>244878</v>
      </c>
      <c r="D41" s="140">
        <v>1.6949999844655395E-3</v>
      </c>
      <c r="E41" s="140">
        <v>263070.34375</v>
      </c>
      <c r="F41" s="140">
        <v>323785.65625</v>
      </c>
      <c r="G41" s="140">
        <v>74291.8125</v>
      </c>
      <c r="H41" s="140">
        <v>0.37000000476837158</v>
      </c>
      <c r="I41" s="140">
        <v>0.31999999284744263</v>
      </c>
      <c r="J41" s="140">
        <v>0.31999999284744263</v>
      </c>
      <c r="K41" s="140">
        <v>0</v>
      </c>
      <c r="L41" s="140">
        <v>0</v>
      </c>
      <c r="M41" s="140">
        <v>0</v>
      </c>
    </row>
    <row r="42" spans="1:13">
      <c r="A42" s="140">
        <v>40</v>
      </c>
      <c r="B42" s="140">
        <v>26870</v>
      </c>
      <c r="C42" s="140">
        <v>282001</v>
      </c>
      <c r="D42" s="140">
        <v>1.9470000406727195E-3</v>
      </c>
      <c r="E42" s="140">
        <v>302088.90625</v>
      </c>
      <c r="F42" s="140">
        <v>331255.59375</v>
      </c>
      <c r="G42" s="140">
        <v>76765.2421875</v>
      </c>
      <c r="H42" s="140">
        <v>0.37000000476837158</v>
      </c>
      <c r="I42" s="140">
        <v>0.33000001311302185</v>
      </c>
      <c r="J42" s="140">
        <v>0.33000001311302185</v>
      </c>
      <c r="K42" s="140">
        <v>0</v>
      </c>
      <c r="L42" s="140">
        <v>0</v>
      </c>
      <c r="M42" s="140">
        <v>0</v>
      </c>
    </row>
    <row r="43" spans="1:13">
      <c r="A43" s="140">
        <v>41</v>
      </c>
      <c r="B43" s="140">
        <v>26870</v>
      </c>
      <c r="C43" s="140">
        <v>322801</v>
      </c>
      <c r="D43" s="140">
        <v>2.2199999075382948E-3</v>
      </c>
      <c r="E43" s="140">
        <v>344491.8125</v>
      </c>
      <c r="F43" s="140">
        <v>339869.53125</v>
      </c>
      <c r="G43" s="140">
        <v>78618.5</v>
      </c>
      <c r="H43" s="140">
        <v>0.37000000476837158</v>
      </c>
      <c r="I43" s="140">
        <v>0.34000000357627869</v>
      </c>
      <c r="J43" s="140">
        <v>0.33000001311302185</v>
      </c>
      <c r="K43" s="140">
        <v>0</v>
      </c>
      <c r="L43" s="140">
        <v>0</v>
      </c>
      <c r="M43" s="140">
        <v>0</v>
      </c>
    </row>
    <row r="44" spans="1:13">
      <c r="A44" s="140">
        <v>42</v>
      </c>
      <c r="B44" s="140">
        <v>26870</v>
      </c>
      <c r="C44" s="140">
        <v>366704</v>
      </c>
      <c r="D44" s="140">
        <v>2.512000035494566E-3</v>
      </c>
      <c r="E44" s="140">
        <v>389920.03125</v>
      </c>
      <c r="F44" s="140">
        <v>346666.875</v>
      </c>
      <c r="G44" s="140">
        <v>80355.3828125</v>
      </c>
      <c r="H44" s="140">
        <v>0.37000000476837158</v>
      </c>
      <c r="I44" s="140">
        <v>0.34000000357627869</v>
      </c>
      <c r="J44" s="140">
        <v>0.33000001311302185</v>
      </c>
      <c r="K44" s="140">
        <v>0</v>
      </c>
      <c r="L44" s="140">
        <v>0</v>
      </c>
      <c r="M44" s="140">
        <v>0</v>
      </c>
    </row>
    <row r="45" spans="1:13">
      <c r="A45" s="140">
        <v>43</v>
      </c>
      <c r="B45" s="140">
        <v>26869</v>
      </c>
      <c r="C45" s="140">
        <v>413740</v>
      </c>
      <c r="D45" s="140">
        <v>2.8240000829100609E-3</v>
      </c>
      <c r="E45" s="140">
        <v>438288.28125</v>
      </c>
      <c r="F45" s="140">
        <v>347921.5</v>
      </c>
      <c r="G45" s="140">
        <v>80142.65625</v>
      </c>
      <c r="H45" s="140">
        <v>0.37000000476837158</v>
      </c>
      <c r="I45" s="140">
        <v>0.33000001311302185</v>
      </c>
      <c r="J45" s="140">
        <v>0.33000001311302185</v>
      </c>
      <c r="K45" s="140">
        <v>0</v>
      </c>
      <c r="L45" s="140">
        <v>0</v>
      </c>
      <c r="M45" s="140">
        <v>0</v>
      </c>
    </row>
    <row r="46" spans="1:13">
      <c r="A46" s="140">
        <v>44</v>
      </c>
      <c r="B46" s="140">
        <v>26870</v>
      </c>
      <c r="C46" s="140">
        <v>463107</v>
      </c>
      <c r="D46" s="140">
        <v>3.1459999736398458E-3</v>
      </c>
      <c r="E46" s="140">
        <v>488295.15625</v>
      </c>
      <c r="F46" s="140">
        <v>358224.5625</v>
      </c>
      <c r="G46" s="140">
        <v>83447.96875</v>
      </c>
      <c r="H46" s="140">
        <v>0.37000000476837158</v>
      </c>
      <c r="I46" s="140">
        <v>0.33000001311302185</v>
      </c>
      <c r="J46" s="140">
        <v>0.33000001311302185</v>
      </c>
      <c r="K46" s="140">
        <v>0</v>
      </c>
      <c r="L46" s="140">
        <v>0</v>
      </c>
      <c r="M46" s="140">
        <v>0</v>
      </c>
    </row>
    <row r="47" spans="1:13">
      <c r="A47" s="140">
        <v>45</v>
      </c>
      <c r="B47" s="140">
        <v>26870</v>
      </c>
      <c r="C47" s="140">
        <v>513585</v>
      </c>
      <c r="D47" s="140">
        <v>3.473999910056591E-3</v>
      </c>
      <c r="E47" s="140">
        <v>539196.6875</v>
      </c>
      <c r="F47" s="140">
        <v>360071.40625</v>
      </c>
      <c r="G47" s="140">
        <v>83901.1171875</v>
      </c>
      <c r="H47" s="140">
        <v>0.37000000476837158</v>
      </c>
      <c r="I47" s="140">
        <v>0.33000001311302185</v>
      </c>
      <c r="J47" s="140">
        <v>0.33000001311302185</v>
      </c>
      <c r="K47" s="140">
        <v>0</v>
      </c>
      <c r="L47" s="140">
        <v>0</v>
      </c>
      <c r="M47" s="140">
        <v>0</v>
      </c>
    </row>
    <row r="48" spans="1:13">
      <c r="A48" s="140">
        <v>46</v>
      </c>
      <c r="B48" s="140">
        <v>26870</v>
      </c>
      <c r="C48" s="140">
        <v>564928</v>
      </c>
      <c r="D48" s="140">
        <v>3.8060001097619534E-3</v>
      </c>
      <c r="E48" s="140">
        <v>590744.0625</v>
      </c>
      <c r="F48" s="140">
        <v>365862.90625</v>
      </c>
      <c r="G48" s="140">
        <v>85481.5</v>
      </c>
      <c r="H48" s="140">
        <v>0.37000000476837158</v>
      </c>
      <c r="I48" s="140">
        <v>0.33000001311302185</v>
      </c>
      <c r="J48" s="140">
        <v>0.33000001311302185</v>
      </c>
      <c r="K48" s="140">
        <v>0</v>
      </c>
      <c r="L48" s="140">
        <v>0</v>
      </c>
      <c r="M48" s="140">
        <v>0</v>
      </c>
    </row>
    <row r="49" spans="1:13">
      <c r="A49" s="140">
        <v>47</v>
      </c>
      <c r="B49" s="140">
        <v>26870</v>
      </c>
      <c r="C49" s="140">
        <v>616844</v>
      </c>
      <c r="D49" s="140">
        <v>4.1419998742640018E-3</v>
      </c>
      <c r="E49" s="140">
        <v>642781.8125</v>
      </c>
      <c r="F49" s="140">
        <v>370363.1875</v>
      </c>
      <c r="G49" s="140">
        <v>85817.640625</v>
      </c>
      <c r="H49" s="140">
        <v>0.37000000476837158</v>
      </c>
      <c r="I49" s="140">
        <v>0.33000001311302185</v>
      </c>
      <c r="J49" s="140">
        <v>0.33000001311302185</v>
      </c>
      <c r="K49" s="140">
        <v>0</v>
      </c>
      <c r="L49" s="140">
        <v>0</v>
      </c>
      <c r="M49" s="140">
        <v>0</v>
      </c>
    </row>
    <row r="50" spans="1:13">
      <c r="A50" s="140">
        <v>48</v>
      </c>
      <c r="B50" s="140">
        <v>26870</v>
      </c>
      <c r="C50" s="140">
        <v>669252</v>
      </c>
      <c r="D50" s="140">
        <v>4.4840001501142979E-3</v>
      </c>
      <c r="E50" s="140">
        <v>695907.625</v>
      </c>
      <c r="F50" s="140">
        <v>374144.40625</v>
      </c>
      <c r="G50" s="140">
        <v>87378.5625</v>
      </c>
      <c r="H50" s="140">
        <v>0.37000000476837158</v>
      </c>
      <c r="I50" s="140">
        <v>0.33000001311302185</v>
      </c>
      <c r="J50" s="140">
        <v>0.33000001311302185</v>
      </c>
      <c r="K50" s="140">
        <v>0</v>
      </c>
      <c r="L50" s="140">
        <v>0</v>
      </c>
      <c r="M50" s="140">
        <v>0</v>
      </c>
    </row>
    <row r="51" spans="1:13">
      <c r="A51" s="140">
        <v>49</v>
      </c>
      <c r="B51" s="140">
        <v>26869</v>
      </c>
      <c r="C51" s="140">
        <v>722630</v>
      </c>
      <c r="D51" s="140">
        <v>4.8299999907612801E-3</v>
      </c>
      <c r="E51" s="140">
        <v>749671.4375</v>
      </c>
      <c r="F51" s="140">
        <v>374786.40625</v>
      </c>
      <c r="G51" s="140">
        <v>87018.53125</v>
      </c>
      <c r="H51" s="140">
        <v>0.37000000476837158</v>
      </c>
      <c r="I51" s="140">
        <v>0.33000001311302185</v>
      </c>
      <c r="J51" s="140">
        <v>0.31999999284744263</v>
      </c>
      <c r="K51" s="140">
        <v>0</v>
      </c>
      <c r="L51" s="140">
        <v>0</v>
      </c>
      <c r="M51" s="140">
        <v>0</v>
      </c>
    </row>
    <row r="52" spans="1:13">
      <c r="A52" s="140">
        <v>50</v>
      </c>
      <c r="B52" s="140">
        <v>26870</v>
      </c>
      <c r="C52" s="140">
        <v>776394</v>
      </c>
      <c r="D52" s="140">
        <v>5.177999846637249E-3</v>
      </c>
      <c r="E52" s="140">
        <v>803657.8125</v>
      </c>
      <c r="F52" s="140">
        <v>381143.6875</v>
      </c>
      <c r="G52" s="140">
        <v>89311.609375</v>
      </c>
      <c r="H52" s="140">
        <v>0.37000000476837158</v>
      </c>
      <c r="I52" s="140">
        <v>0.33000001311302185</v>
      </c>
      <c r="J52" s="140">
        <v>0.31999999284744263</v>
      </c>
      <c r="K52" s="140">
        <v>0</v>
      </c>
      <c r="L52" s="140">
        <v>0</v>
      </c>
      <c r="M52" s="140">
        <v>0</v>
      </c>
    </row>
    <row r="53" spans="1:13">
      <c r="A53" s="140">
        <v>51</v>
      </c>
      <c r="B53" s="140">
        <v>26870</v>
      </c>
      <c r="C53" s="140">
        <v>831076</v>
      </c>
      <c r="D53" s="140">
        <v>5.5289999581873417E-3</v>
      </c>
      <c r="E53" s="140">
        <v>858135.4375</v>
      </c>
      <c r="F53" s="140">
        <v>382735.3125</v>
      </c>
      <c r="G53" s="140">
        <v>89552.4375</v>
      </c>
      <c r="H53" s="140">
        <v>0.37000000476837158</v>
      </c>
      <c r="I53" s="140">
        <v>0.31999999284744263</v>
      </c>
      <c r="J53" s="140">
        <v>0.31999999284744263</v>
      </c>
      <c r="K53" s="140">
        <v>0</v>
      </c>
      <c r="L53" s="140">
        <v>0</v>
      </c>
      <c r="M53" s="140">
        <v>0</v>
      </c>
    </row>
    <row r="54" spans="1:13">
      <c r="A54" s="140">
        <v>52</v>
      </c>
      <c r="B54" s="140">
        <v>26870</v>
      </c>
      <c r="C54" s="140">
        <v>885188</v>
      </c>
      <c r="D54" s="140">
        <v>5.8820000849664211E-3</v>
      </c>
      <c r="E54" s="140">
        <v>912786.375</v>
      </c>
      <c r="F54" s="140">
        <v>384470.375</v>
      </c>
      <c r="G54" s="140">
        <v>89653.5234375</v>
      </c>
      <c r="H54" s="140">
        <v>0.37000000476837158</v>
      </c>
      <c r="I54" s="140">
        <v>0.33000001311302185</v>
      </c>
      <c r="J54" s="140">
        <v>0.33000001311302185</v>
      </c>
      <c r="K54" s="140">
        <v>0</v>
      </c>
      <c r="L54" s="140">
        <v>0</v>
      </c>
      <c r="M54" s="140">
        <v>0</v>
      </c>
    </row>
    <row r="55" spans="1:13">
      <c r="A55" s="140">
        <v>53</v>
      </c>
      <c r="B55" s="140">
        <v>26870</v>
      </c>
      <c r="C55" s="140">
        <v>940182</v>
      </c>
      <c r="D55" s="140">
        <v>6.2350002117455006E-3</v>
      </c>
      <c r="E55" s="140">
        <v>967618.5</v>
      </c>
      <c r="F55" s="140">
        <v>391781.375</v>
      </c>
      <c r="G55" s="140">
        <v>92391.8515625</v>
      </c>
      <c r="H55" s="140">
        <v>0.37999999523162842</v>
      </c>
      <c r="I55" s="140">
        <v>0.33000001311302185</v>
      </c>
      <c r="J55" s="140">
        <v>0.33000001311302185</v>
      </c>
      <c r="K55" s="140">
        <v>0</v>
      </c>
      <c r="L55" s="140">
        <v>0</v>
      </c>
      <c r="M55" s="140">
        <v>0</v>
      </c>
    </row>
    <row r="56" spans="1:13">
      <c r="A56" s="140">
        <v>54</v>
      </c>
      <c r="B56" s="140">
        <v>26870</v>
      </c>
      <c r="C56" s="140">
        <v>995003</v>
      </c>
      <c r="D56" s="140">
        <v>6.5879998728632927E-3</v>
      </c>
      <c r="E56" s="140">
        <v>1022454.0625</v>
      </c>
      <c r="F56" s="140">
        <v>390917.6875</v>
      </c>
      <c r="G56" s="140">
        <v>91636.921875</v>
      </c>
      <c r="H56" s="140">
        <v>0.37000000476837158</v>
      </c>
      <c r="I56" s="140">
        <v>0.33000001311302185</v>
      </c>
      <c r="J56" s="140">
        <v>0.33000001311302185</v>
      </c>
      <c r="K56" s="140">
        <v>0</v>
      </c>
      <c r="L56" s="140">
        <v>0</v>
      </c>
      <c r="M56" s="140">
        <v>0</v>
      </c>
    </row>
    <row r="57" spans="1:13">
      <c r="A57" s="140">
        <v>55</v>
      </c>
      <c r="B57" s="140">
        <v>26869</v>
      </c>
      <c r="C57" s="140">
        <v>1050117</v>
      </c>
      <c r="D57" s="140">
        <v>6.9439997896552086E-3</v>
      </c>
      <c r="E57" s="140">
        <v>1077749.75</v>
      </c>
      <c r="F57" s="140">
        <v>391411.84375</v>
      </c>
      <c r="G57" s="140">
        <v>91235.21875</v>
      </c>
      <c r="H57" s="140">
        <v>0.37999999523162842</v>
      </c>
      <c r="I57" s="140">
        <v>0.33000001311302185</v>
      </c>
      <c r="J57" s="140">
        <v>0.33000001311302185</v>
      </c>
      <c r="K57" s="140">
        <v>0</v>
      </c>
      <c r="L57" s="140">
        <v>0</v>
      </c>
      <c r="M57" s="140">
        <v>0</v>
      </c>
    </row>
    <row r="58" spans="1:13">
      <c r="A58" s="140">
        <v>56</v>
      </c>
      <c r="B58" s="140">
        <v>26870</v>
      </c>
      <c r="C58" s="140">
        <v>1105559</v>
      </c>
      <c r="D58" s="140">
        <v>7.3029999621212482E-3</v>
      </c>
      <c r="E58" s="140">
        <v>1133371.625</v>
      </c>
      <c r="F58" s="140">
        <v>392539.1875</v>
      </c>
      <c r="G58" s="140">
        <v>92209.5625</v>
      </c>
      <c r="H58" s="140">
        <v>0.37999999523162842</v>
      </c>
      <c r="I58" s="140">
        <v>0.33000001311302185</v>
      </c>
      <c r="J58" s="140">
        <v>0.33000001311302185</v>
      </c>
      <c r="K58" s="140">
        <v>0</v>
      </c>
      <c r="L58" s="140">
        <v>0</v>
      </c>
      <c r="M58" s="140">
        <v>0</v>
      </c>
    </row>
    <row r="59" spans="1:13">
      <c r="A59" s="140">
        <v>57</v>
      </c>
      <c r="B59" s="140">
        <v>26870</v>
      </c>
      <c r="C59" s="140">
        <v>1160993</v>
      </c>
      <c r="D59" s="140">
        <v>7.6600001193583012E-3</v>
      </c>
      <c r="E59" s="140">
        <v>1188820.25</v>
      </c>
      <c r="F59" s="140">
        <v>398649.9375</v>
      </c>
      <c r="G59" s="140">
        <v>93701.8984375</v>
      </c>
      <c r="H59" s="140">
        <v>0.37999999523162842</v>
      </c>
      <c r="I59" s="140">
        <v>0.33000001311302185</v>
      </c>
      <c r="J59" s="140">
        <v>0.33000001311302185</v>
      </c>
      <c r="K59" s="140">
        <v>0</v>
      </c>
      <c r="L59" s="140">
        <v>0</v>
      </c>
      <c r="M59" s="140">
        <v>0</v>
      </c>
    </row>
    <row r="60" spans="1:13">
      <c r="A60" s="140">
        <v>58</v>
      </c>
      <c r="B60" s="140">
        <v>26870</v>
      </c>
      <c r="C60" s="140">
        <v>1216402</v>
      </c>
      <c r="D60" s="140">
        <v>8.0180000513792038E-3</v>
      </c>
      <c r="E60" s="140">
        <v>1244370.625</v>
      </c>
      <c r="F60" s="140">
        <v>399819.4375</v>
      </c>
      <c r="G60" s="140">
        <v>93632.453125</v>
      </c>
      <c r="H60" s="140">
        <v>0.37999999523162842</v>
      </c>
      <c r="I60" s="140">
        <v>0.34000000357627869</v>
      </c>
      <c r="J60" s="140">
        <v>0.34000000357627869</v>
      </c>
      <c r="K60" s="140">
        <v>0</v>
      </c>
      <c r="L60" s="140">
        <v>0</v>
      </c>
      <c r="M60" s="140">
        <v>0</v>
      </c>
    </row>
    <row r="61" spans="1:13">
      <c r="A61" s="140">
        <v>59</v>
      </c>
      <c r="B61" s="140">
        <v>26870</v>
      </c>
      <c r="C61" s="140">
        <v>1272398</v>
      </c>
      <c r="D61" s="140">
        <v>8.3820000290870667E-3</v>
      </c>
      <c r="E61" s="140">
        <v>1300828</v>
      </c>
      <c r="F61" s="140">
        <v>402721.84375</v>
      </c>
      <c r="G61" s="140">
        <v>94055.7109375</v>
      </c>
      <c r="H61" s="140">
        <v>0.37999999523162842</v>
      </c>
      <c r="I61" s="140">
        <v>0.34000000357627869</v>
      </c>
      <c r="J61" s="140">
        <v>0.34000000357627869</v>
      </c>
      <c r="K61" s="140">
        <v>0</v>
      </c>
      <c r="L61" s="140">
        <v>0</v>
      </c>
      <c r="M61" s="140">
        <v>0</v>
      </c>
    </row>
    <row r="62" spans="1:13">
      <c r="A62" s="140">
        <v>60</v>
      </c>
      <c r="B62" s="140">
        <v>26870</v>
      </c>
      <c r="C62" s="140">
        <v>1329409</v>
      </c>
      <c r="D62" s="140">
        <v>8.7479995563626289E-3</v>
      </c>
      <c r="E62" s="140">
        <v>1357583</v>
      </c>
      <c r="F62" s="140">
        <v>401550.71875</v>
      </c>
      <c r="G62" s="140">
        <v>93800.7109375</v>
      </c>
      <c r="H62" s="140">
        <v>0.37999999523162842</v>
      </c>
      <c r="I62" s="140">
        <v>0.34000000357627869</v>
      </c>
      <c r="J62" s="140">
        <v>0.34000000357627869</v>
      </c>
      <c r="K62" s="140">
        <v>0</v>
      </c>
      <c r="L62" s="140">
        <v>0</v>
      </c>
      <c r="M62" s="140">
        <v>0</v>
      </c>
    </row>
    <row r="63" spans="1:13">
      <c r="A63" s="140">
        <v>61</v>
      </c>
      <c r="B63" s="140">
        <v>26870</v>
      </c>
      <c r="C63" s="140">
        <v>1386352</v>
      </c>
      <c r="D63" s="140">
        <v>9.1199995949864388E-3</v>
      </c>
      <c r="E63" s="140">
        <v>1415376.75</v>
      </c>
      <c r="F63" s="140">
        <v>412235.8125</v>
      </c>
      <c r="G63" s="140">
        <v>97632.9375</v>
      </c>
      <c r="H63" s="140">
        <v>0.37999999523162842</v>
      </c>
      <c r="I63" s="140">
        <v>0.34999999403953552</v>
      </c>
      <c r="J63" s="140">
        <v>0.34999999403953552</v>
      </c>
      <c r="K63" s="140">
        <v>0</v>
      </c>
      <c r="L63" s="140">
        <v>0</v>
      </c>
      <c r="M63" s="140">
        <v>0</v>
      </c>
    </row>
    <row r="64" spans="1:13">
      <c r="A64" s="140">
        <v>62</v>
      </c>
      <c r="B64" s="140">
        <v>26869</v>
      </c>
      <c r="C64" s="140">
        <v>1444256</v>
      </c>
      <c r="D64" s="140">
        <v>9.4929998740553856E-3</v>
      </c>
      <c r="E64" s="140">
        <v>1473323.125</v>
      </c>
      <c r="F64" s="140">
        <v>415875.6875</v>
      </c>
      <c r="G64" s="140">
        <v>98084.7109375</v>
      </c>
      <c r="H64" s="140">
        <v>0.37999999523162842</v>
      </c>
      <c r="I64" s="140">
        <v>0.34999999403953552</v>
      </c>
      <c r="J64" s="140">
        <v>0.34999999403953552</v>
      </c>
      <c r="K64" s="140">
        <v>0</v>
      </c>
      <c r="L64" s="140">
        <v>0</v>
      </c>
      <c r="M64" s="140">
        <v>0</v>
      </c>
    </row>
    <row r="65" spans="1:13">
      <c r="A65" s="140">
        <v>63</v>
      </c>
      <c r="B65" s="140">
        <v>26870</v>
      </c>
      <c r="C65" s="140">
        <v>1502622</v>
      </c>
      <c r="D65" s="140">
        <v>9.8719997331500053E-3</v>
      </c>
      <c r="E65" s="140">
        <v>1532137.375</v>
      </c>
      <c r="F65" s="140">
        <v>417985.9375</v>
      </c>
      <c r="G65" s="140">
        <v>98396.953125</v>
      </c>
      <c r="H65" s="140">
        <v>0.37999999523162842</v>
      </c>
      <c r="I65" s="140">
        <v>0.34999999403953552</v>
      </c>
      <c r="J65" s="140">
        <v>0.34999999403953552</v>
      </c>
      <c r="K65" s="140">
        <v>0</v>
      </c>
      <c r="L65" s="140">
        <v>0</v>
      </c>
      <c r="M65" s="140">
        <v>0</v>
      </c>
    </row>
    <row r="66" spans="1:13">
      <c r="A66" s="140">
        <v>64</v>
      </c>
      <c r="B66" s="140">
        <v>26870</v>
      </c>
      <c r="C66" s="140">
        <v>1561998</v>
      </c>
      <c r="D66" s="140">
        <v>1.025800034403801E-2</v>
      </c>
      <c r="E66" s="140">
        <v>1591927.625</v>
      </c>
      <c r="F66" s="140">
        <v>419528.46875</v>
      </c>
      <c r="G66" s="140">
        <v>98963.6015625</v>
      </c>
      <c r="H66" s="140">
        <v>0.37999999523162842</v>
      </c>
      <c r="I66" s="140">
        <v>0.36000001430511475</v>
      </c>
      <c r="J66" s="140">
        <v>0.36000001430511475</v>
      </c>
      <c r="K66" s="140">
        <v>0</v>
      </c>
      <c r="L66" s="140">
        <v>0</v>
      </c>
      <c r="M66" s="140">
        <v>0</v>
      </c>
    </row>
    <row r="67" spans="1:13">
      <c r="A67" s="140">
        <v>65</v>
      </c>
      <c r="B67" s="140">
        <v>26870</v>
      </c>
      <c r="C67" s="140">
        <v>1621688</v>
      </c>
      <c r="D67" s="140">
        <v>1.0642999783158302E-2</v>
      </c>
      <c r="E67" s="140">
        <v>1651805.125</v>
      </c>
      <c r="F67" s="140">
        <v>426988.53125</v>
      </c>
      <c r="G67" s="140">
        <v>101326.7578125</v>
      </c>
      <c r="H67" s="140">
        <v>0.37999999523162842</v>
      </c>
      <c r="I67" s="140">
        <v>0.36000001430511475</v>
      </c>
      <c r="J67" s="140">
        <v>0.36000001430511475</v>
      </c>
      <c r="K67" s="140">
        <v>0</v>
      </c>
      <c r="L67" s="140">
        <v>0</v>
      </c>
      <c r="M67" s="140">
        <v>0</v>
      </c>
    </row>
    <row r="68" spans="1:13">
      <c r="A68" s="140">
        <v>66</v>
      </c>
      <c r="B68" s="140">
        <v>26870</v>
      </c>
      <c r="C68" s="140">
        <v>1682197</v>
      </c>
      <c r="D68" s="140">
        <v>1.1037999764084816E-2</v>
      </c>
      <c r="E68" s="140">
        <v>1713051.875</v>
      </c>
      <c r="F68" s="140">
        <v>432064.9375</v>
      </c>
      <c r="G68" s="140">
        <v>102688.71875</v>
      </c>
      <c r="H68" s="140">
        <v>0.37999999523162842</v>
      </c>
      <c r="I68" s="140">
        <v>0.36000001430511475</v>
      </c>
      <c r="J68" s="140">
        <v>0.36000001430511475</v>
      </c>
      <c r="K68" s="140">
        <v>0</v>
      </c>
      <c r="L68" s="140">
        <v>0</v>
      </c>
      <c r="M68" s="140">
        <v>0</v>
      </c>
    </row>
    <row r="69" spans="1:13">
      <c r="A69" s="140">
        <v>67</v>
      </c>
      <c r="B69" s="140">
        <v>26870</v>
      </c>
      <c r="C69" s="140">
        <v>1744145</v>
      </c>
      <c r="D69" s="140">
        <v>1.1442000046372414E-2</v>
      </c>
      <c r="E69" s="140">
        <v>1775727.375</v>
      </c>
      <c r="F69" s="140">
        <v>435567.4375</v>
      </c>
      <c r="G69" s="140">
        <v>103568.9609375</v>
      </c>
      <c r="H69" s="140">
        <v>0.37999999523162842</v>
      </c>
      <c r="I69" s="140">
        <v>0.36000001430511475</v>
      </c>
      <c r="J69" s="140">
        <v>0.36000001430511475</v>
      </c>
      <c r="K69" s="140">
        <v>0</v>
      </c>
      <c r="L69" s="140">
        <v>0</v>
      </c>
      <c r="M69" s="140">
        <v>0</v>
      </c>
    </row>
    <row r="70" spans="1:13">
      <c r="A70" s="140">
        <v>68</v>
      </c>
      <c r="B70" s="140">
        <v>26869</v>
      </c>
      <c r="C70" s="140">
        <v>1807301</v>
      </c>
      <c r="D70" s="140">
        <v>1.1851999908685684E-2</v>
      </c>
      <c r="E70" s="140">
        <v>1839451.25</v>
      </c>
      <c r="F70" s="140">
        <v>441880.78125</v>
      </c>
      <c r="G70" s="140">
        <v>105268.453125</v>
      </c>
      <c r="H70" s="140">
        <v>0.37999999523162842</v>
      </c>
      <c r="I70" s="140">
        <v>0.37000000476837158</v>
      </c>
      <c r="J70" s="140">
        <v>0.37000000476837158</v>
      </c>
      <c r="K70" s="140">
        <v>0</v>
      </c>
      <c r="L70" s="140">
        <v>0</v>
      </c>
      <c r="M70" s="140">
        <v>0</v>
      </c>
    </row>
    <row r="71" spans="1:13">
      <c r="A71" s="140">
        <v>69</v>
      </c>
      <c r="B71" s="140">
        <v>26870</v>
      </c>
      <c r="C71" s="140">
        <v>1871849</v>
      </c>
      <c r="D71" s="140">
        <v>1.2271000072360039E-2</v>
      </c>
      <c r="E71" s="140">
        <v>1904362.75</v>
      </c>
      <c r="F71" s="140">
        <v>446715.3125</v>
      </c>
      <c r="G71" s="140">
        <v>106856.640625</v>
      </c>
      <c r="H71" s="140">
        <v>0.37999999523162842</v>
      </c>
      <c r="I71" s="140">
        <v>0.37000000476837158</v>
      </c>
      <c r="J71" s="140">
        <v>0.37000000476837158</v>
      </c>
      <c r="K71" s="140">
        <v>0</v>
      </c>
      <c r="L71" s="140">
        <v>0</v>
      </c>
      <c r="M71" s="140">
        <v>0</v>
      </c>
    </row>
    <row r="72" spans="1:13">
      <c r="A72" s="140">
        <v>70</v>
      </c>
      <c r="B72" s="140">
        <v>26870</v>
      </c>
      <c r="C72" s="140">
        <v>1936983</v>
      </c>
      <c r="D72" s="140">
        <v>1.269800029695034E-2</v>
      </c>
      <c r="E72" s="140">
        <v>1970636</v>
      </c>
      <c r="F72" s="140">
        <v>450480.34375</v>
      </c>
      <c r="G72" s="140">
        <v>107378.6796875</v>
      </c>
      <c r="H72" s="140">
        <v>0.37999999523162842</v>
      </c>
      <c r="I72" s="140">
        <v>0.37000000476837158</v>
      </c>
      <c r="J72" s="140">
        <v>0.37000000476837158</v>
      </c>
      <c r="K72" s="140">
        <v>0</v>
      </c>
      <c r="L72" s="140">
        <v>0</v>
      </c>
      <c r="M72" s="140">
        <v>0</v>
      </c>
    </row>
    <row r="73" spans="1:13">
      <c r="A73" s="140">
        <v>71</v>
      </c>
      <c r="B73" s="140">
        <v>26870</v>
      </c>
      <c r="C73" s="140">
        <v>2004785</v>
      </c>
      <c r="D73" s="140">
        <v>1.3140999712049961E-2</v>
      </c>
      <c r="E73" s="140">
        <v>2039444.625</v>
      </c>
      <c r="F73" s="140">
        <v>457883.75</v>
      </c>
      <c r="G73" s="140">
        <v>109831.890625</v>
      </c>
      <c r="H73" s="140">
        <v>0.37999999523162842</v>
      </c>
      <c r="I73" s="140">
        <v>0.37000000476837158</v>
      </c>
      <c r="J73" s="140">
        <v>0.37000000476837158</v>
      </c>
      <c r="K73" s="140">
        <v>0</v>
      </c>
      <c r="L73" s="140">
        <v>0</v>
      </c>
      <c r="M73" s="140">
        <v>0</v>
      </c>
    </row>
    <row r="74" spans="1:13">
      <c r="A74" s="140">
        <v>72</v>
      </c>
      <c r="B74" s="140">
        <v>26870</v>
      </c>
      <c r="C74" s="140">
        <v>2073992</v>
      </c>
      <c r="D74" s="140">
        <v>1.3589000329375267E-2</v>
      </c>
      <c r="E74" s="140">
        <v>2108926.75</v>
      </c>
      <c r="F74" s="140">
        <v>464212.375</v>
      </c>
      <c r="G74" s="140">
        <v>111557.6875</v>
      </c>
      <c r="H74" s="140">
        <v>0.38999998569488525</v>
      </c>
      <c r="I74" s="140">
        <v>0.37999999523162842</v>
      </c>
      <c r="J74" s="140">
        <v>0.37999999523162842</v>
      </c>
      <c r="K74" s="140">
        <v>0</v>
      </c>
      <c r="L74" s="140">
        <v>0</v>
      </c>
      <c r="M74" s="140">
        <v>0</v>
      </c>
    </row>
    <row r="75" spans="1:13">
      <c r="A75" s="140">
        <v>73</v>
      </c>
      <c r="B75" s="140">
        <v>26870</v>
      </c>
      <c r="C75" s="140">
        <v>2144096</v>
      </c>
      <c r="D75" s="140">
        <v>1.4046999625861645E-2</v>
      </c>
      <c r="E75" s="140">
        <v>2180105.75</v>
      </c>
      <c r="F75" s="140">
        <v>473009.75</v>
      </c>
      <c r="G75" s="140">
        <v>114771.4609375</v>
      </c>
      <c r="H75" s="140">
        <v>0.38999998569488525</v>
      </c>
      <c r="I75" s="140">
        <v>0.37999999523162842</v>
      </c>
      <c r="J75" s="140">
        <v>0.37999999523162842</v>
      </c>
      <c r="K75" s="140">
        <v>0</v>
      </c>
      <c r="L75" s="140">
        <v>0</v>
      </c>
      <c r="M75" s="140">
        <v>0</v>
      </c>
    </row>
    <row r="76" spans="1:13">
      <c r="A76" s="140">
        <v>74</v>
      </c>
      <c r="B76" s="140">
        <v>26869</v>
      </c>
      <c r="C76" s="140">
        <v>2216877</v>
      </c>
      <c r="D76" s="140">
        <v>1.4523999765515327E-2</v>
      </c>
      <c r="E76" s="140">
        <v>2254212.25</v>
      </c>
      <c r="F76" s="140">
        <v>476273.4375</v>
      </c>
      <c r="G76" s="140">
        <v>115190.890625</v>
      </c>
      <c r="H76" s="140">
        <v>0.38999998569488525</v>
      </c>
      <c r="I76" s="140">
        <v>0.37999999523162842</v>
      </c>
      <c r="J76" s="140">
        <v>0.37999999523162842</v>
      </c>
      <c r="K76" s="140">
        <v>0</v>
      </c>
      <c r="L76" s="140">
        <v>0</v>
      </c>
      <c r="M76" s="140">
        <v>0</v>
      </c>
    </row>
    <row r="77" spans="1:13">
      <c r="A77" s="140">
        <v>75</v>
      </c>
      <c r="B77" s="140">
        <v>26870</v>
      </c>
      <c r="C77" s="140">
        <v>2291545</v>
      </c>
      <c r="D77" s="140">
        <v>1.5011999756097794E-2</v>
      </c>
      <c r="E77" s="140">
        <v>2329797</v>
      </c>
      <c r="F77" s="140">
        <v>482566.25</v>
      </c>
      <c r="G77" s="140">
        <v>117096.203125</v>
      </c>
      <c r="H77" s="140">
        <v>0.38999998569488525</v>
      </c>
      <c r="I77" s="140">
        <v>0.38999998569488525</v>
      </c>
      <c r="J77" s="140">
        <v>0.38999998569488525</v>
      </c>
      <c r="K77" s="140">
        <v>0</v>
      </c>
      <c r="L77" s="140">
        <v>0</v>
      </c>
      <c r="M77" s="140">
        <v>0</v>
      </c>
    </row>
    <row r="78" spans="1:13">
      <c r="A78" s="140">
        <v>76</v>
      </c>
      <c r="B78" s="140">
        <v>26870</v>
      </c>
      <c r="C78" s="140">
        <v>2368596</v>
      </c>
      <c r="D78" s="140">
        <v>1.5517000108957291E-2</v>
      </c>
      <c r="E78" s="140">
        <v>2408158.25</v>
      </c>
      <c r="F78" s="140">
        <v>488704.875</v>
      </c>
      <c r="G78" s="140">
        <v>119400.7109375</v>
      </c>
      <c r="H78" s="140">
        <v>0.38999998569488525</v>
      </c>
      <c r="I78" s="140">
        <v>0.38999998569488525</v>
      </c>
      <c r="J78" s="140">
        <v>0.38999998569488525</v>
      </c>
      <c r="K78" s="140">
        <v>0</v>
      </c>
      <c r="L78" s="140">
        <v>0</v>
      </c>
      <c r="M78" s="140">
        <v>0</v>
      </c>
    </row>
    <row r="79" spans="1:13">
      <c r="A79" s="140">
        <v>77</v>
      </c>
      <c r="B79" s="140">
        <v>26870</v>
      </c>
      <c r="C79" s="140">
        <v>2447873</v>
      </c>
      <c r="D79" s="140">
        <v>1.6031999140977859E-2</v>
      </c>
      <c r="E79" s="140">
        <v>2488058.5</v>
      </c>
      <c r="F79" s="140">
        <v>490745.53125</v>
      </c>
      <c r="G79" s="140">
        <v>119300.4765625</v>
      </c>
      <c r="H79" s="140">
        <v>0.38999998569488525</v>
      </c>
      <c r="I79" s="140">
        <v>0.38999998569488525</v>
      </c>
      <c r="J79" s="140">
        <v>0.38999998569488525</v>
      </c>
      <c r="K79" s="140">
        <v>0</v>
      </c>
      <c r="L79" s="140">
        <v>0</v>
      </c>
      <c r="M79" s="140">
        <v>0</v>
      </c>
    </row>
    <row r="80" spans="1:13">
      <c r="A80" s="140">
        <v>78</v>
      </c>
      <c r="B80" s="140">
        <v>26870</v>
      </c>
      <c r="C80" s="140">
        <v>2528455</v>
      </c>
      <c r="D80" s="140">
        <v>1.6558999195694923E-2</v>
      </c>
      <c r="E80" s="140">
        <v>2569905</v>
      </c>
      <c r="F80" s="140">
        <v>503460.03125</v>
      </c>
      <c r="G80" s="140">
        <v>124000.3671875</v>
      </c>
      <c r="H80" s="140">
        <v>0.38999998569488525</v>
      </c>
      <c r="I80" s="140">
        <v>0.40000000596046448</v>
      </c>
      <c r="J80" s="140">
        <v>0.40000000596046448</v>
      </c>
      <c r="K80" s="140">
        <v>0</v>
      </c>
      <c r="L80" s="140">
        <v>0</v>
      </c>
      <c r="M80" s="140">
        <v>0</v>
      </c>
    </row>
    <row r="81" spans="1:13">
      <c r="A81" s="140">
        <v>79</v>
      </c>
      <c r="B81" s="140">
        <v>26870</v>
      </c>
      <c r="C81" s="140">
        <v>2611703</v>
      </c>
      <c r="D81" s="140">
        <v>1.7108000814914703E-2</v>
      </c>
      <c r="E81" s="140">
        <v>2655117.25</v>
      </c>
      <c r="F81" s="140">
        <v>513741.90625</v>
      </c>
      <c r="G81" s="140">
        <v>126974.0234375</v>
      </c>
      <c r="H81" s="140">
        <v>0.38999998569488525</v>
      </c>
      <c r="I81" s="140">
        <v>0.40000000596046448</v>
      </c>
      <c r="J81" s="140">
        <v>0.40000000596046448</v>
      </c>
      <c r="K81" s="140">
        <v>0</v>
      </c>
      <c r="L81" s="140">
        <v>0</v>
      </c>
      <c r="M81" s="140">
        <v>0</v>
      </c>
    </row>
    <row r="82" spans="1:13">
      <c r="A82" s="140">
        <v>80</v>
      </c>
      <c r="B82" s="140">
        <v>26869</v>
      </c>
      <c r="C82" s="140">
        <v>2699117</v>
      </c>
      <c r="D82" s="140">
        <v>1.7684999853372574E-2</v>
      </c>
      <c r="E82" s="140">
        <v>2744731.75</v>
      </c>
      <c r="F82" s="140">
        <v>516663.21875</v>
      </c>
      <c r="G82" s="140">
        <v>128072.7578125</v>
      </c>
      <c r="H82" s="140">
        <v>0.38999998569488525</v>
      </c>
      <c r="I82" s="140">
        <v>0.40000000596046448</v>
      </c>
      <c r="J82" s="140">
        <v>0.40000000596046448</v>
      </c>
      <c r="K82" s="140">
        <v>0</v>
      </c>
      <c r="L82" s="140">
        <v>0</v>
      </c>
      <c r="M82" s="140">
        <v>0</v>
      </c>
    </row>
    <row r="83" spans="1:13">
      <c r="A83" s="140">
        <v>81</v>
      </c>
      <c r="B83" s="140">
        <v>26870</v>
      </c>
      <c r="C83" s="140">
        <v>2791010</v>
      </c>
      <c r="D83" s="140">
        <v>1.8288999795913696E-2</v>
      </c>
      <c r="E83" s="140">
        <v>2838393.5</v>
      </c>
      <c r="F83" s="140">
        <v>522576.78125</v>
      </c>
      <c r="G83" s="140">
        <v>129824.75</v>
      </c>
      <c r="H83" s="140">
        <v>0.38999998569488525</v>
      </c>
      <c r="I83" s="140">
        <v>0.40999999642372131</v>
      </c>
      <c r="J83" s="140">
        <v>0.40999999642372131</v>
      </c>
      <c r="K83" s="140">
        <v>0</v>
      </c>
      <c r="L83" s="140">
        <v>0</v>
      </c>
      <c r="M83" s="140">
        <v>0</v>
      </c>
    </row>
    <row r="84" spans="1:13">
      <c r="A84" s="140">
        <v>82</v>
      </c>
      <c r="B84" s="140">
        <v>26870</v>
      </c>
      <c r="C84" s="140">
        <v>2886708</v>
      </c>
      <c r="D84" s="140">
        <v>1.8922999501228333E-2</v>
      </c>
      <c r="E84" s="140">
        <v>2936698.25</v>
      </c>
      <c r="F84" s="140">
        <v>530336.6875</v>
      </c>
      <c r="G84" s="140">
        <v>132072.5</v>
      </c>
      <c r="H84" s="140">
        <v>0.38999998569488525</v>
      </c>
      <c r="I84" s="140">
        <v>0.40999999642372131</v>
      </c>
      <c r="J84" s="140">
        <v>0.40999999642372131</v>
      </c>
      <c r="K84" s="140">
        <v>0</v>
      </c>
      <c r="L84" s="140">
        <v>0</v>
      </c>
      <c r="M84" s="140">
        <v>0</v>
      </c>
    </row>
    <row r="85" spans="1:13">
      <c r="A85" s="140">
        <v>83</v>
      </c>
      <c r="B85" s="140">
        <v>26870</v>
      </c>
      <c r="C85" s="140">
        <v>2987517</v>
      </c>
      <c r="D85" s="140">
        <v>1.9587000831961632E-2</v>
      </c>
      <c r="E85" s="140">
        <v>3039865.75</v>
      </c>
      <c r="F85" s="140">
        <v>538648.5</v>
      </c>
      <c r="G85" s="140">
        <v>135152.515625</v>
      </c>
      <c r="H85" s="140">
        <v>0.38999998569488525</v>
      </c>
      <c r="I85" s="140">
        <v>0.40999999642372131</v>
      </c>
      <c r="J85" s="140">
        <v>0.40999999642372131</v>
      </c>
      <c r="K85" s="140">
        <v>0</v>
      </c>
      <c r="L85" s="140">
        <v>0</v>
      </c>
      <c r="M85" s="140">
        <v>0</v>
      </c>
    </row>
    <row r="86" spans="1:13">
      <c r="A86" s="140">
        <v>84</v>
      </c>
      <c r="B86" s="140">
        <v>26870</v>
      </c>
      <c r="C86" s="140">
        <v>3093692</v>
      </c>
      <c r="D86" s="140">
        <v>2.0292000845074654E-2</v>
      </c>
      <c r="E86" s="140">
        <v>3149186.5</v>
      </c>
      <c r="F86" s="140">
        <v>545781.0625</v>
      </c>
      <c r="G86" s="140">
        <v>136959.09375</v>
      </c>
      <c r="H86" s="140">
        <v>0.38999998569488525</v>
      </c>
      <c r="I86" s="140">
        <v>0.41999998688697815</v>
      </c>
      <c r="J86" s="140">
        <v>0.41999998688697815</v>
      </c>
      <c r="K86" s="140">
        <v>0</v>
      </c>
      <c r="L86" s="140">
        <v>0</v>
      </c>
      <c r="M86" s="140">
        <v>0</v>
      </c>
    </row>
    <row r="87" spans="1:13">
      <c r="A87" s="140">
        <v>85</v>
      </c>
      <c r="B87" s="140">
        <v>26870</v>
      </c>
      <c r="C87" s="140">
        <v>3206390</v>
      </c>
      <c r="D87" s="140">
        <v>2.1043000742793083E-2</v>
      </c>
      <c r="E87" s="140">
        <v>3265710.5</v>
      </c>
      <c r="F87" s="140">
        <v>558113.5</v>
      </c>
      <c r="G87" s="140">
        <v>141556.5625</v>
      </c>
      <c r="H87" s="140">
        <v>0.38999998569488525</v>
      </c>
      <c r="I87" s="140">
        <v>0.41999998688697815</v>
      </c>
      <c r="J87" s="140">
        <v>0.41999998688697815</v>
      </c>
      <c r="K87" s="140">
        <v>0</v>
      </c>
      <c r="L87" s="140">
        <v>0</v>
      </c>
      <c r="M87" s="140">
        <v>0</v>
      </c>
    </row>
    <row r="88" spans="1:13">
      <c r="A88" s="140">
        <v>86</v>
      </c>
      <c r="B88" s="140">
        <v>26870</v>
      </c>
      <c r="C88" s="140">
        <v>3326162</v>
      </c>
      <c r="D88" s="140">
        <v>2.1836999803781509E-2</v>
      </c>
      <c r="E88" s="140">
        <v>3389084.25</v>
      </c>
      <c r="F88" s="140">
        <v>567053.125</v>
      </c>
      <c r="G88" s="140">
        <v>144879.5625</v>
      </c>
      <c r="H88" s="140">
        <v>0.40000000596046448</v>
      </c>
      <c r="I88" s="140">
        <v>0.41999998688697815</v>
      </c>
      <c r="J88" s="140">
        <v>0.41999998688697815</v>
      </c>
      <c r="K88" s="140">
        <v>0</v>
      </c>
      <c r="L88" s="140">
        <v>0</v>
      </c>
      <c r="M88" s="140">
        <v>0</v>
      </c>
    </row>
    <row r="89" spans="1:13">
      <c r="A89" s="140">
        <v>87</v>
      </c>
      <c r="B89" s="140">
        <v>26869</v>
      </c>
      <c r="C89" s="140">
        <v>3454364</v>
      </c>
      <c r="D89" s="140">
        <v>2.2693999111652374E-2</v>
      </c>
      <c r="E89" s="140">
        <v>3522182.75</v>
      </c>
      <c r="F89" s="140">
        <v>578414.1875</v>
      </c>
      <c r="G89" s="140">
        <v>148639.4375</v>
      </c>
      <c r="H89" s="140">
        <v>0.40000000596046448</v>
      </c>
      <c r="I89" s="140">
        <v>0.43000000715255737</v>
      </c>
      <c r="J89" s="140">
        <v>0.43000000715255737</v>
      </c>
      <c r="K89" s="140">
        <v>0</v>
      </c>
      <c r="L89" s="140">
        <v>0</v>
      </c>
      <c r="M89" s="140">
        <v>0</v>
      </c>
    </row>
    <row r="90" spans="1:13">
      <c r="A90" s="140">
        <v>88</v>
      </c>
      <c r="B90" s="140">
        <v>26870</v>
      </c>
      <c r="C90" s="140">
        <v>3592148</v>
      </c>
      <c r="D90" s="140">
        <v>2.3634999990463257E-2</v>
      </c>
      <c r="E90" s="140">
        <v>3668111.25</v>
      </c>
      <c r="F90" s="140">
        <v>590802.625</v>
      </c>
      <c r="G90" s="140">
        <v>152334.28125</v>
      </c>
      <c r="H90" s="140">
        <v>0.40000000596046448</v>
      </c>
      <c r="I90" s="140">
        <v>0.43000000715255737</v>
      </c>
      <c r="J90" s="140">
        <v>0.43000000715255737</v>
      </c>
      <c r="K90" s="140">
        <v>0</v>
      </c>
      <c r="L90" s="140">
        <v>0</v>
      </c>
      <c r="M90" s="140">
        <v>9.9999997764825821E-3</v>
      </c>
    </row>
    <row r="91" spans="1:13">
      <c r="A91" s="140">
        <v>89</v>
      </c>
      <c r="B91" s="140">
        <v>26870</v>
      </c>
      <c r="C91" s="140">
        <v>3746187</v>
      </c>
      <c r="D91" s="140">
        <v>2.4666000157594681E-2</v>
      </c>
      <c r="E91" s="140">
        <v>3828072.5</v>
      </c>
      <c r="F91" s="140">
        <v>593869.0625</v>
      </c>
      <c r="G91" s="140">
        <v>153715.046875</v>
      </c>
      <c r="H91" s="140">
        <v>0.40000000596046448</v>
      </c>
      <c r="I91" s="140">
        <v>0.43000000715255737</v>
      </c>
      <c r="J91" s="140">
        <v>0.43000000715255737</v>
      </c>
      <c r="K91" s="140">
        <v>0</v>
      </c>
      <c r="L91" s="140">
        <v>0</v>
      </c>
      <c r="M91" s="140">
        <v>9.9999997764825821E-3</v>
      </c>
    </row>
    <row r="92" spans="1:13">
      <c r="A92" s="140">
        <v>90</v>
      </c>
      <c r="B92" s="140">
        <v>26870</v>
      </c>
      <c r="C92" s="140">
        <v>3912433</v>
      </c>
      <c r="D92" s="140">
        <v>2.5807999074459076E-2</v>
      </c>
      <c r="E92" s="140">
        <v>4005242</v>
      </c>
      <c r="F92" s="140">
        <v>611782.5</v>
      </c>
      <c r="G92" s="140">
        <v>159993.703125</v>
      </c>
      <c r="H92" s="140">
        <v>0.40000000596046448</v>
      </c>
      <c r="I92" s="140">
        <v>0.43999999761581421</v>
      </c>
      <c r="J92" s="140">
        <v>0.43999999761581421</v>
      </c>
      <c r="K92" s="140">
        <v>0</v>
      </c>
      <c r="L92" s="140">
        <v>0</v>
      </c>
      <c r="M92" s="140">
        <v>9.9999997764825821E-3</v>
      </c>
    </row>
    <row r="93" spans="1:13">
      <c r="A93" s="140">
        <v>91</v>
      </c>
      <c r="B93" s="140">
        <v>26870</v>
      </c>
      <c r="C93" s="140">
        <v>4102930</v>
      </c>
      <c r="D93" s="140">
        <v>2.7116000652313232E-2</v>
      </c>
      <c r="E93" s="140">
        <v>4208277.5</v>
      </c>
      <c r="F93" s="140">
        <v>621600.5</v>
      </c>
      <c r="G93" s="140">
        <v>163175.921875</v>
      </c>
      <c r="H93" s="140">
        <v>0.40000000596046448</v>
      </c>
      <c r="I93" s="140">
        <v>0.43999999761581421</v>
      </c>
      <c r="J93" s="140">
        <v>0.43999999761581421</v>
      </c>
      <c r="K93" s="140">
        <v>0</v>
      </c>
      <c r="L93" s="140">
        <v>0</v>
      </c>
      <c r="M93" s="140">
        <v>9.9999997764825821E-3</v>
      </c>
    </row>
    <row r="94" spans="1:13">
      <c r="A94" s="140">
        <v>92</v>
      </c>
      <c r="B94" s="140">
        <v>26870</v>
      </c>
      <c r="C94" s="140">
        <v>4319538</v>
      </c>
      <c r="D94" s="140">
        <v>2.8619000688195229E-2</v>
      </c>
      <c r="E94" s="140">
        <v>4441549.5</v>
      </c>
      <c r="F94" s="140">
        <v>636293.5625</v>
      </c>
      <c r="G94" s="140">
        <v>167747.34375</v>
      </c>
      <c r="H94" s="140">
        <v>0.40000000596046448</v>
      </c>
      <c r="I94" s="140">
        <v>0.43999999761581421</v>
      </c>
      <c r="J94" s="140">
        <v>0.43999999761581421</v>
      </c>
      <c r="K94" s="140">
        <v>0</v>
      </c>
      <c r="L94" s="140">
        <v>0</v>
      </c>
      <c r="M94" s="140">
        <v>9.9999997764825821E-3</v>
      </c>
    </row>
    <row r="95" spans="1:13">
      <c r="A95" s="140">
        <v>93</v>
      </c>
      <c r="B95" s="140">
        <v>26869</v>
      </c>
      <c r="C95" s="140">
        <v>4570987</v>
      </c>
      <c r="D95" s="140">
        <v>3.038799948990345E-2</v>
      </c>
      <c r="E95" s="140">
        <v>4716336.5</v>
      </c>
      <c r="F95" s="140">
        <v>655726.1875</v>
      </c>
      <c r="G95" s="140">
        <v>174638.390625</v>
      </c>
      <c r="H95" s="140">
        <v>0.40999999642372131</v>
      </c>
      <c r="I95" s="140">
        <v>0.44999998807907104</v>
      </c>
      <c r="J95" s="140">
        <v>0.44999998807907104</v>
      </c>
      <c r="K95" s="140">
        <v>9.9999997764825821E-3</v>
      </c>
      <c r="L95" s="140">
        <v>0</v>
      </c>
      <c r="M95" s="140">
        <v>9.9999997764825821E-3</v>
      </c>
    </row>
    <row r="96" spans="1:13">
      <c r="A96" s="140">
        <v>94</v>
      </c>
      <c r="B96" s="140">
        <v>26870</v>
      </c>
      <c r="C96" s="140">
        <v>4870378</v>
      </c>
      <c r="D96" s="140">
        <v>3.2529998570680618E-2</v>
      </c>
      <c r="E96" s="140">
        <v>5048445.5</v>
      </c>
      <c r="F96" s="140">
        <v>677750.9375</v>
      </c>
      <c r="G96" s="140">
        <v>182686.296875</v>
      </c>
      <c r="H96" s="140">
        <v>0.40999999642372131</v>
      </c>
      <c r="I96" s="140">
        <v>0.44999998807907104</v>
      </c>
      <c r="J96" s="140">
        <v>0.44999998807907104</v>
      </c>
      <c r="K96" s="140">
        <v>9.9999997764825821E-3</v>
      </c>
      <c r="L96" s="140">
        <v>0</v>
      </c>
      <c r="M96" s="140">
        <v>9.9999997764825821E-3</v>
      </c>
    </row>
    <row r="97" spans="1:13">
      <c r="A97" s="140">
        <v>95</v>
      </c>
      <c r="B97" s="140">
        <v>26870</v>
      </c>
      <c r="C97" s="140">
        <v>5241850</v>
      </c>
      <c r="D97" s="140">
        <v>3.5238999873399734E-2</v>
      </c>
      <c r="E97" s="140">
        <v>5468871.5</v>
      </c>
      <c r="F97" s="140">
        <v>707900.125</v>
      </c>
      <c r="G97" s="140">
        <v>194118.3125</v>
      </c>
      <c r="H97" s="140">
        <v>0.40999999642372131</v>
      </c>
      <c r="I97" s="140">
        <v>0.44999998807907104</v>
      </c>
      <c r="J97" s="140">
        <v>0.44999998807907104</v>
      </c>
      <c r="K97" s="140">
        <v>9.9999997764825821E-3</v>
      </c>
      <c r="L97" s="140">
        <v>0</v>
      </c>
      <c r="M97" s="140">
        <v>9.9999997764825821E-3</v>
      </c>
    </row>
    <row r="98" spans="1:13">
      <c r="A98" s="140">
        <v>96</v>
      </c>
      <c r="B98" s="140">
        <v>26870</v>
      </c>
      <c r="C98" s="140">
        <v>5720667</v>
      </c>
      <c r="D98" s="140">
        <v>3.8871999830007553E-2</v>
      </c>
      <c r="E98" s="140">
        <v>6032781</v>
      </c>
      <c r="F98" s="140">
        <v>740834.8125</v>
      </c>
      <c r="G98" s="140">
        <v>202932.015625</v>
      </c>
      <c r="H98" s="140">
        <v>0.41999998688697815</v>
      </c>
      <c r="I98" s="140">
        <v>0.46000000834465027</v>
      </c>
      <c r="J98" s="140">
        <v>0.46000000834465027</v>
      </c>
      <c r="K98" s="140">
        <v>9.9999997764825821E-3</v>
      </c>
      <c r="L98" s="140">
        <v>9.9999997764825821E-3</v>
      </c>
      <c r="M98" s="140">
        <v>9.9999997764825821E-3</v>
      </c>
    </row>
    <row r="99" spans="1:13">
      <c r="A99" s="140">
        <v>97</v>
      </c>
      <c r="B99" s="140">
        <v>26870</v>
      </c>
      <c r="C99" s="140">
        <v>6388700</v>
      </c>
      <c r="D99" s="140">
        <v>4.4287998229265213E-2</v>
      </c>
      <c r="E99" s="140">
        <v>6873239</v>
      </c>
      <c r="F99" s="140">
        <v>796363.9375</v>
      </c>
      <c r="G99" s="140">
        <v>227550.5</v>
      </c>
      <c r="H99" s="140">
        <v>0.41999998688697815</v>
      </c>
      <c r="I99" s="140">
        <v>0.46000000834465027</v>
      </c>
      <c r="J99" s="140">
        <v>0.46000000834465027</v>
      </c>
      <c r="K99" s="140">
        <v>9.9999997764825821E-3</v>
      </c>
      <c r="L99" s="140">
        <v>9.9999997764825821E-3</v>
      </c>
      <c r="M99" s="140">
        <v>9.9999997764825821E-3</v>
      </c>
    </row>
    <row r="100" spans="1:13">
      <c r="A100" s="140">
        <v>98</v>
      </c>
      <c r="B100" s="140">
        <v>26870</v>
      </c>
      <c r="C100" s="140">
        <v>7451211</v>
      </c>
      <c r="D100" s="140">
        <v>5.4269999265670776E-2</v>
      </c>
      <c r="E100" s="140">
        <v>8422511</v>
      </c>
      <c r="F100" s="140">
        <v>881917.25</v>
      </c>
      <c r="G100" s="140">
        <v>267292.21875</v>
      </c>
      <c r="H100" s="140">
        <v>0.43000000715255737</v>
      </c>
      <c r="I100" s="140">
        <v>0.4699999988079071</v>
      </c>
      <c r="J100" s="140">
        <v>0.46000000834465027</v>
      </c>
      <c r="K100" s="140">
        <v>1.9999999552965164E-2</v>
      </c>
      <c r="L100" s="140">
        <v>9.9999997764825821E-3</v>
      </c>
      <c r="M100" s="140">
        <v>9.9999997764825821E-3</v>
      </c>
    </row>
    <row r="101" spans="1:13">
      <c r="A101" s="140">
        <v>99</v>
      </c>
      <c r="B101" s="140">
        <v>2687</v>
      </c>
      <c r="C101" s="140">
        <v>9813180</v>
      </c>
      <c r="D101" s="140">
        <v>6.4670001156628132E-3</v>
      </c>
      <c r="E101" s="140">
        <v>10036667</v>
      </c>
      <c r="F101" s="140">
        <v>992671.375</v>
      </c>
      <c r="G101" s="140">
        <v>326298.46875</v>
      </c>
      <c r="H101" s="140">
        <v>0.43000000715255737</v>
      </c>
      <c r="I101" s="140">
        <v>0.4699999988079071</v>
      </c>
      <c r="J101" s="140">
        <v>0.4699999988079071</v>
      </c>
      <c r="K101" s="140">
        <v>1.9999999552965164E-2</v>
      </c>
      <c r="L101" s="140">
        <v>1.9999999552965164E-2</v>
      </c>
      <c r="M101" s="140">
        <v>9.9999997764825821E-3</v>
      </c>
    </row>
    <row r="102" spans="1:13">
      <c r="A102" s="140">
        <v>99.099998474121094</v>
      </c>
      <c r="B102" s="140">
        <v>2687</v>
      </c>
      <c r="C102" s="140">
        <v>10282207</v>
      </c>
      <c r="D102" s="140">
        <v>6.7889997735619545E-3</v>
      </c>
      <c r="E102" s="140">
        <v>10536373</v>
      </c>
      <c r="F102" s="140">
        <v>1026806.5</v>
      </c>
      <c r="G102" s="140">
        <v>348633.0625</v>
      </c>
      <c r="H102" s="140">
        <v>0.43000000715255737</v>
      </c>
      <c r="I102" s="140">
        <v>0.4699999988079071</v>
      </c>
      <c r="J102" s="140">
        <v>0.4699999988079071</v>
      </c>
      <c r="K102" s="140">
        <v>1.9999999552965164E-2</v>
      </c>
      <c r="L102" s="140">
        <v>1.9999999552965164E-2</v>
      </c>
      <c r="M102" s="140">
        <v>9.9999997764825821E-3</v>
      </c>
    </row>
    <row r="103" spans="1:13">
      <c r="A103" s="140">
        <v>99.199996948242188</v>
      </c>
      <c r="B103" s="140">
        <v>2687</v>
      </c>
      <c r="C103" s="140">
        <v>10812407</v>
      </c>
      <c r="D103" s="140">
        <v>7.1780001744627953E-3</v>
      </c>
      <c r="E103" s="140">
        <v>11140557</v>
      </c>
      <c r="F103" s="140">
        <v>1037147</v>
      </c>
      <c r="G103" s="140">
        <v>359138.4375</v>
      </c>
      <c r="H103" s="140">
        <v>0.43000000715255737</v>
      </c>
      <c r="I103" s="140">
        <v>0.4699999988079071</v>
      </c>
      <c r="J103" s="140">
        <v>0.4699999988079071</v>
      </c>
      <c r="K103" s="140">
        <v>2.9999999329447746E-2</v>
      </c>
      <c r="L103" s="140">
        <v>1.9999999552965164E-2</v>
      </c>
      <c r="M103" s="140">
        <v>9.9999997764825821E-3</v>
      </c>
    </row>
    <row r="104" spans="1:13">
      <c r="A104" s="140">
        <v>99.300003051757812</v>
      </c>
      <c r="B104" s="140">
        <v>2687</v>
      </c>
      <c r="C104" s="140">
        <v>11502576</v>
      </c>
      <c r="D104" s="140">
        <v>7.6839998364448547E-3</v>
      </c>
      <c r="E104" s="140">
        <v>11925602</v>
      </c>
      <c r="F104" s="140">
        <v>1065415.75</v>
      </c>
      <c r="G104" s="140">
        <v>374014.875</v>
      </c>
      <c r="H104" s="140">
        <v>0.43000000715255737</v>
      </c>
      <c r="I104" s="140">
        <v>0.4699999988079071</v>
      </c>
      <c r="J104" s="140">
        <v>0.4699999988079071</v>
      </c>
      <c r="K104" s="140">
        <v>2.9999999329447746E-2</v>
      </c>
      <c r="L104" s="140">
        <v>1.9999999552965164E-2</v>
      </c>
      <c r="M104" s="140">
        <v>9.9999997764825821E-3</v>
      </c>
    </row>
    <row r="105" spans="1:13">
      <c r="A105" s="140">
        <v>99.400001525878906</v>
      </c>
      <c r="B105" s="140">
        <v>2687</v>
      </c>
      <c r="C105" s="140">
        <v>12395017</v>
      </c>
      <c r="D105" s="140">
        <v>8.3680003881454468E-3</v>
      </c>
      <c r="E105" s="140">
        <v>12986780</v>
      </c>
      <c r="F105" s="140">
        <v>1125032.75</v>
      </c>
      <c r="G105" s="140">
        <v>430059.5625</v>
      </c>
      <c r="H105" s="140">
        <v>0.43000000715255737</v>
      </c>
      <c r="I105" s="140">
        <v>0.4699999988079071</v>
      </c>
      <c r="J105" s="140">
        <v>0.4699999988079071</v>
      </c>
      <c r="K105" s="140">
        <v>3.9999999105930328E-2</v>
      </c>
      <c r="L105" s="140">
        <v>3.9999999105930328E-2</v>
      </c>
      <c r="M105" s="140">
        <v>9.9999997764825821E-3</v>
      </c>
    </row>
    <row r="106" spans="1:13">
      <c r="A106" s="140">
        <v>99.5</v>
      </c>
      <c r="B106" s="140">
        <v>2686</v>
      </c>
      <c r="C106" s="140">
        <v>13637635</v>
      </c>
      <c r="D106" s="140">
        <v>9.3090003356337547E-3</v>
      </c>
      <c r="E106" s="140">
        <v>14452833</v>
      </c>
      <c r="F106" s="140">
        <v>1144394.625</v>
      </c>
      <c r="G106" s="140">
        <v>446326.875</v>
      </c>
      <c r="H106" s="140">
        <v>0.41999998688697815</v>
      </c>
      <c r="I106" s="140">
        <v>0.4699999988079071</v>
      </c>
      <c r="J106" s="140">
        <v>0.4699999988079071</v>
      </c>
      <c r="K106" s="140">
        <v>5.9999998658895493E-2</v>
      </c>
      <c r="L106" s="140">
        <v>5.000000074505806E-2</v>
      </c>
      <c r="M106" s="140">
        <v>9.9999997764825821E-3</v>
      </c>
    </row>
    <row r="107" spans="1:13">
      <c r="A107" s="140">
        <v>99.599998474121094</v>
      </c>
      <c r="B107" s="140">
        <v>2687</v>
      </c>
      <c r="C107" s="140">
        <v>15397798</v>
      </c>
      <c r="D107" s="140">
        <v>1.0789999738335609E-2</v>
      </c>
      <c r="E107" s="140">
        <v>16745912</v>
      </c>
      <c r="F107" s="140">
        <v>1236466</v>
      </c>
      <c r="G107" s="140">
        <v>529001.5</v>
      </c>
      <c r="H107" s="140">
        <v>0.41999998688697815</v>
      </c>
      <c r="I107" s="140">
        <v>0.4699999988079071</v>
      </c>
      <c r="J107" s="140">
        <v>0.4699999988079071</v>
      </c>
      <c r="K107" s="140">
        <v>5.9999998658895493E-2</v>
      </c>
      <c r="L107" s="140">
        <v>5.9999998658895493E-2</v>
      </c>
      <c r="M107" s="140">
        <v>9.9999997764825821E-3</v>
      </c>
    </row>
    <row r="108" spans="1:13">
      <c r="A108" s="140">
        <v>99.699996948242188</v>
      </c>
      <c r="B108" s="140">
        <v>2688</v>
      </c>
      <c r="C108" s="140">
        <v>18340258</v>
      </c>
      <c r="D108" s="140">
        <v>1.3412999920547009E-2</v>
      </c>
      <c r="E108" s="140">
        <v>20808502</v>
      </c>
      <c r="F108" s="140">
        <v>1357321</v>
      </c>
      <c r="G108" s="140">
        <v>635963.1875</v>
      </c>
      <c r="H108" s="140">
        <v>0.41999998688697815</v>
      </c>
      <c r="I108" s="140">
        <v>0.4699999988079071</v>
      </c>
      <c r="J108" s="140">
        <v>0.4699999988079071</v>
      </c>
      <c r="K108" s="140">
        <v>9.0000003576278687E-2</v>
      </c>
      <c r="L108" s="140">
        <v>9.0000003576278687E-2</v>
      </c>
      <c r="M108" s="140">
        <v>9.9999997764825821E-3</v>
      </c>
    </row>
    <row r="109" spans="1:13">
      <c r="A109" s="140">
        <v>99.800003051757812</v>
      </c>
      <c r="B109" s="140">
        <v>2686</v>
      </c>
      <c r="C109" s="140">
        <v>23876178</v>
      </c>
      <c r="D109" s="140">
        <v>1.9244000315666199E-2</v>
      </c>
      <c r="E109" s="140">
        <v>29876940</v>
      </c>
      <c r="F109" s="140">
        <v>1497027.5</v>
      </c>
      <c r="G109" s="140">
        <v>837334.3125</v>
      </c>
      <c r="H109" s="140">
        <v>0.40999999642372131</v>
      </c>
      <c r="I109" s="140">
        <v>0.4699999988079071</v>
      </c>
      <c r="J109" s="140">
        <v>0.46000000834465027</v>
      </c>
      <c r="K109" s="140">
        <v>0.15000000596046448</v>
      </c>
      <c r="L109" s="140">
        <v>0.14000000059604645</v>
      </c>
      <c r="M109" s="140">
        <v>9.9999997764825821E-3</v>
      </c>
    </row>
    <row r="110" spans="1:13">
      <c r="A110" s="140">
        <v>99.900001525878906</v>
      </c>
      <c r="B110" s="140">
        <v>269</v>
      </c>
      <c r="C110" s="140">
        <v>38741208</v>
      </c>
      <c r="D110" s="140">
        <v>2.5989999994635582E-3</v>
      </c>
      <c r="E110" s="140">
        <v>40293220</v>
      </c>
      <c r="F110" s="140">
        <v>1828256.5</v>
      </c>
      <c r="G110" s="140">
        <v>1002003.75</v>
      </c>
      <c r="H110" s="140">
        <v>0.40000000596046448</v>
      </c>
      <c r="I110" s="140">
        <v>0.4699999988079071</v>
      </c>
      <c r="J110" s="140">
        <v>0.44999998807907104</v>
      </c>
      <c r="K110" s="140">
        <v>0.25999999046325684</v>
      </c>
      <c r="L110" s="140">
        <v>0.25999999046325684</v>
      </c>
      <c r="M110" s="140">
        <v>9.9999997764825821E-3</v>
      </c>
    </row>
    <row r="111" spans="1:13">
      <c r="A111" s="140">
        <v>99.910003662109375</v>
      </c>
      <c r="B111" s="140">
        <v>269</v>
      </c>
      <c r="C111" s="140">
        <v>42021500</v>
      </c>
      <c r="D111" s="140">
        <v>2.8220000676810741E-3</v>
      </c>
      <c r="E111" s="140">
        <v>43749176</v>
      </c>
      <c r="F111" s="140">
        <v>1707832.75</v>
      </c>
      <c r="G111" s="140">
        <v>1036884.75</v>
      </c>
      <c r="H111" s="140">
        <v>0.40999999642372131</v>
      </c>
      <c r="I111" s="140">
        <v>0.4699999988079071</v>
      </c>
      <c r="J111" s="140">
        <v>0.46000000834465027</v>
      </c>
      <c r="K111" s="140">
        <v>0.23999999463558197</v>
      </c>
      <c r="L111" s="140">
        <v>0.23000000417232513</v>
      </c>
      <c r="M111" s="140">
        <v>9.9999997764825821E-3</v>
      </c>
    </row>
    <row r="112" spans="1:13">
      <c r="A112" s="140">
        <v>99.919998168945312</v>
      </c>
      <c r="B112" s="140">
        <v>269</v>
      </c>
      <c r="C112" s="140">
        <v>45797084</v>
      </c>
      <c r="D112" s="140">
        <v>3.0869999900460243E-3</v>
      </c>
      <c r="E112" s="140">
        <v>47854524</v>
      </c>
      <c r="F112" s="140">
        <v>1792724.875</v>
      </c>
      <c r="G112" s="140">
        <v>1138624.5</v>
      </c>
      <c r="H112" s="140">
        <v>0.40999999642372131</v>
      </c>
      <c r="I112" s="140">
        <v>0.47999998927116394</v>
      </c>
      <c r="J112" s="140">
        <v>0.44999998807907104</v>
      </c>
      <c r="K112" s="140">
        <v>0.25</v>
      </c>
      <c r="L112" s="140">
        <v>0.25</v>
      </c>
      <c r="M112" s="140">
        <v>9.9999997764825821E-3</v>
      </c>
    </row>
    <row r="113" spans="1:13">
      <c r="A113" s="140">
        <v>99.930000305175781</v>
      </c>
      <c r="B113" s="140">
        <v>268</v>
      </c>
      <c r="C113" s="140">
        <v>50096832</v>
      </c>
      <c r="D113" s="140">
        <v>3.3980000298470259E-3</v>
      </c>
      <c r="E113" s="140">
        <v>52867572</v>
      </c>
      <c r="F113" s="140">
        <v>2176656.75</v>
      </c>
      <c r="G113" s="140">
        <v>1226432.875</v>
      </c>
      <c r="H113" s="140">
        <v>0.41999998688697815</v>
      </c>
      <c r="I113" s="140">
        <v>0.4699999988079071</v>
      </c>
      <c r="J113" s="140">
        <v>0.46000000834465027</v>
      </c>
      <c r="K113" s="140">
        <v>0.2199999988079071</v>
      </c>
      <c r="L113" s="140">
        <v>0.2199999988079071</v>
      </c>
      <c r="M113" s="140">
        <v>9.9999997764825821E-3</v>
      </c>
    </row>
    <row r="114" spans="1:13">
      <c r="A114" s="140">
        <v>99.94000244140625</v>
      </c>
      <c r="B114" s="140">
        <v>269</v>
      </c>
      <c r="C114" s="140">
        <v>55659424</v>
      </c>
      <c r="D114" s="140">
        <v>3.8270000368356705E-3</v>
      </c>
      <c r="E114" s="140">
        <v>59325232</v>
      </c>
      <c r="F114" s="140">
        <v>1573977.75</v>
      </c>
      <c r="G114" s="140">
        <v>1153241.625</v>
      </c>
      <c r="H114" s="140">
        <v>0.40999999642372131</v>
      </c>
      <c r="I114" s="140">
        <v>0.4699999988079071</v>
      </c>
      <c r="J114" s="140">
        <v>0.44999998807907104</v>
      </c>
      <c r="K114" s="140">
        <v>0.33000001311302185</v>
      </c>
      <c r="L114" s="140">
        <v>0.33000001311302185</v>
      </c>
      <c r="M114" s="140">
        <v>9.9999997764825821E-3</v>
      </c>
    </row>
    <row r="115" spans="1:13">
      <c r="A115" s="140">
        <v>99.949996948242188</v>
      </c>
      <c r="B115" s="140">
        <v>269</v>
      </c>
      <c r="C115" s="140">
        <v>63511576</v>
      </c>
      <c r="D115" s="140">
        <v>4.416000097990036E-3</v>
      </c>
      <c r="E115" s="140">
        <v>68464000</v>
      </c>
      <c r="F115" s="140">
        <v>1769055.75</v>
      </c>
      <c r="G115" s="140">
        <v>1289033.5</v>
      </c>
      <c r="H115" s="140">
        <v>0.40999999642372131</v>
      </c>
      <c r="I115" s="140">
        <v>0.4699999988079071</v>
      </c>
      <c r="J115" s="140">
        <v>0.44999998807907104</v>
      </c>
      <c r="K115" s="140">
        <v>0.31000000238418579</v>
      </c>
      <c r="L115" s="140">
        <v>0.31000000238418579</v>
      </c>
      <c r="M115" s="140">
        <v>9.9999997764825821E-3</v>
      </c>
    </row>
    <row r="116" spans="1:13">
      <c r="A116" s="140">
        <v>99.959999084472656</v>
      </c>
      <c r="B116" s="140">
        <v>268</v>
      </c>
      <c r="C116" s="140">
        <v>74569504</v>
      </c>
      <c r="D116" s="140">
        <v>5.3240000270307064E-3</v>
      </c>
      <c r="E116" s="140">
        <v>82844208</v>
      </c>
      <c r="F116" s="140">
        <v>1757903</v>
      </c>
      <c r="G116" s="140">
        <v>1413578.375</v>
      </c>
      <c r="H116" s="140">
        <v>0.40999999642372131</v>
      </c>
      <c r="I116" s="140">
        <v>0.4699999988079071</v>
      </c>
      <c r="J116" s="140">
        <v>0.43999999761581421</v>
      </c>
      <c r="K116" s="140">
        <v>0.43999999761581421</v>
      </c>
      <c r="L116" s="140">
        <v>0.43000000715255737</v>
      </c>
      <c r="M116" s="140">
        <v>9.9999997764825821E-3</v>
      </c>
    </row>
    <row r="117" spans="1:13">
      <c r="A117" s="140">
        <v>99.970001220703125</v>
      </c>
      <c r="B117" s="140">
        <v>269</v>
      </c>
      <c r="C117" s="140">
        <v>91746440</v>
      </c>
      <c r="D117" s="140">
        <v>6.8810000084340572E-3</v>
      </c>
      <c r="E117" s="140">
        <v>106669184</v>
      </c>
      <c r="F117" s="140">
        <v>2425193.25</v>
      </c>
      <c r="G117" s="140">
        <v>1647747.25</v>
      </c>
      <c r="H117" s="140">
        <v>0.40000000596046448</v>
      </c>
      <c r="I117" s="140">
        <v>0.4699999988079071</v>
      </c>
      <c r="J117" s="140">
        <v>0.43999999761581421</v>
      </c>
      <c r="K117" s="140">
        <v>0.44999998807907104</v>
      </c>
      <c r="L117" s="140">
        <v>0.43999999761581421</v>
      </c>
      <c r="M117" s="140">
        <v>9.9999997764825821E-3</v>
      </c>
    </row>
    <row r="118" spans="1:13">
      <c r="A118" s="140">
        <v>99.980003356933594</v>
      </c>
      <c r="B118" s="140">
        <v>269</v>
      </c>
      <c r="C118" s="140">
        <v>124573072</v>
      </c>
      <c r="D118" s="140">
        <v>1.0313999839127064E-2</v>
      </c>
      <c r="E118" s="140">
        <v>159887840</v>
      </c>
      <c r="F118" s="140">
        <v>2970814.25</v>
      </c>
      <c r="G118" s="140">
        <v>2465245.25</v>
      </c>
      <c r="H118" s="140">
        <v>0.40999999642372131</v>
      </c>
      <c r="I118" s="140">
        <v>0.4699999988079071</v>
      </c>
      <c r="J118" s="140">
        <v>0.43000000715255737</v>
      </c>
      <c r="K118" s="140">
        <v>0.5899999737739563</v>
      </c>
      <c r="L118" s="140">
        <v>0.57999998331069946</v>
      </c>
      <c r="M118" s="140">
        <v>9.9999997764825821E-3</v>
      </c>
    </row>
    <row r="119" spans="1:13">
      <c r="A119" s="140">
        <v>99.989997863769531</v>
      </c>
      <c r="B119" s="140">
        <v>26</v>
      </c>
      <c r="C119" s="140">
        <v>217617072</v>
      </c>
      <c r="D119" s="140">
        <v>1.4070000033825636E-3</v>
      </c>
      <c r="E119" s="140">
        <v>225606976</v>
      </c>
      <c r="F119" s="140">
        <v>4056730.75</v>
      </c>
      <c r="G119" s="140">
        <v>3976384.5</v>
      </c>
      <c r="H119" s="140">
        <v>0.40999999642372131</v>
      </c>
      <c r="I119" s="140">
        <v>0.4699999988079071</v>
      </c>
      <c r="J119" s="140">
        <v>0.41999998688697815</v>
      </c>
      <c r="K119" s="140">
        <v>0.62000000476837158</v>
      </c>
      <c r="L119" s="140">
        <v>0.62000000476837158</v>
      </c>
      <c r="M119" s="140">
        <v>9.9999997764825821E-3</v>
      </c>
    </row>
    <row r="120" spans="1:13">
      <c r="A120" s="140">
        <v>99.990997314453125</v>
      </c>
      <c r="B120" s="140">
        <v>27</v>
      </c>
      <c r="C120" s="140">
        <v>234384272</v>
      </c>
      <c r="D120" s="140">
        <v>1.6060000052675605E-3</v>
      </c>
      <c r="E120" s="140">
        <v>248004256</v>
      </c>
      <c r="F120" s="140">
        <v>2626963</v>
      </c>
      <c r="G120" s="140">
        <v>3965148.25</v>
      </c>
      <c r="H120" s="140">
        <v>0.40999999642372131</v>
      </c>
      <c r="I120" s="140">
        <v>0.47999998927116394</v>
      </c>
      <c r="J120" s="140">
        <v>0.43000000715255737</v>
      </c>
      <c r="K120" s="140">
        <v>0.74000000953674316</v>
      </c>
      <c r="L120" s="140">
        <v>0.74000000953674316</v>
      </c>
      <c r="M120" s="140">
        <v>9.9999997764825821E-3</v>
      </c>
    </row>
    <row r="121" spans="1:13">
      <c r="A121" s="140">
        <v>99.991996765136719</v>
      </c>
      <c r="B121" s="140">
        <v>27</v>
      </c>
      <c r="C121" s="140">
        <v>261974352</v>
      </c>
      <c r="D121" s="140">
        <v>1.7679999582469463E-3</v>
      </c>
      <c r="E121" s="140">
        <v>273022976</v>
      </c>
      <c r="F121" s="140">
        <v>3592296.25</v>
      </c>
      <c r="G121" s="140">
        <v>3974222.25</v>
      </c>
      <c r="H121" s="140">
        <v>0.40999999642372131</v>
      </c>
      <c r="I121" s="140">
        <v>0.4699999988079071</v>
      </c>
      <c r="J121" s="140">
        <v>0.40999999642372131</v>
      </c>
      <c r="K121" s="140">
        <v>0.74000000953674316</v>
      </c>
      <c r="L121" s="140">
        <v>0.74000000953674316</v>
      </c>
      <c r="M121" s="140">
        <v>9.9999997764825821E-3</v>
      </c>
    </row>
    <row r="122" spans="1:13">
      <c r="A122" s="140">
        <v>99.992996215820312</v>
      </c>
      <c r="B122" s="140">
        <v>27</v>
      </c>
      <c r="C122" s="140">
        <v>286895616</v>
      </c>
      <c r="D122" s="140">
        <v>2.0419999491423368E-3</v>
      </c>
      <c r="E122" s="140">
        <v>315342080</v>
      </c>
      <c r="F122" s="140">
        <v>4950666.5</v>
      </c>
      <c r="G122" s="140">
        <v>3434518.5</v>
      </c>
      <c r="H122" s="140">
        <v>0.43000000715255737</v>
      </c>
      <c r="I122" s="140">
        <v>0.47999998927116394</v>
      </c>
      <c r="J122" s="140">
        <v>0.40000000596046448</v>
      </c>
      <c r="K122" s="140">
        <v>0.85000002384185791</v>
      </c>
      <c r="L122" s="140">
        <v>0.85000002384185791</v>
      </c>
      <c r="M122" s="140">
        <v>9.9999997764825821E-3</v>
      </c>
    </row>
    <row r="123" spans="1:13">
      <c r="A123" s="140">
        <v>99.994003295898438</v>
      </c>
      <c r="B123" s="140">
        <v>27</v>
      </c>
      <c r="C123" s="140">
        <v>345944032</v>
      </c>
      <c r="D123" s="140">
        <v>2.4220000486820936E-3</v>
      </c>
      <c r="E123" s="140">
        <v>374125664</v>
      </c>
      <c r="F123" s="140">
        <v>4124629.75</v>
      </c>
      <c r="G123" s="140">
        <v>4045629.75</v>
      </c>
      <c r="H123" s="140">
        <v>0.43999999761581421</v>
      </c>
      <c r="I123" s="140">
        <v>0.47999998927116394</v>
      </c>
      <c r="J123" s="140">
        <v>0.40999999642372131</v>
      </c>
      <c r="K123" s="140">
        <v>0.74000000953674316</v>
      </c>
      <c r="L123" s="140">
        <v>0.74000000953674316</v>
      </c>
      <c r="M123" s="140">
        <v>9.9999997764825821E-3</v>
      </c>
    </row>
    <row r="124" spans="1:13">
      <c r="A124" s="140">
        <v>99.995002746582031</v>
      </c>
      <c r="B124" s="140">
        <v>27</v>
      </c>
      <c r="C124" s="140">
        <v>398164704</v>
      </c>
      <c r="D124" s="140">
        <v>2.7509999927133322E-3</v>
      </c>
      <c r="E124" s="140">
        <v>424817056</v>
      </c>
      <c r="F124" s="140">
        <v>2546703.75</v>
      </c>
      <c r="G124" s="140">
        <v>3268851.75</v>
      </c>
      <c r="H124" s="140">
        <v>0.37999999523162842</v>
      </c>
      <c r="I124" s="140">
        <v>0.47999998927116394</v>
      </c>
      <c r="J124" s="140">
        <v>0.40000000596046448</v>
      </c>
      <c r="K124" s="140">
        <v>0.81000000238418579</v>
      </c>
      <c r="L124" s="140">
        <v>0.81000000238418579</v>
      </c>
      <c r="M124" s="140">
        <v>9.9999997764825821E-3</v>
      </c>
    </row>
    <row r="125" spans="1:13">
      <c r="A125" s="140">
        <v>99.996002197265625</v>
      </c>
      <c r="B125" s="140">
        <v>27</v>
      </c>
      <c r="C125" s="140">
        <v>456061696</v>
      </c>
      <c r="D125" s="140">
        <v>3.203999949619174E-3</v>
      </c>
      <c r="E125" s="140">
        <v>494885664</v>
      </c>
      <c r="F125" s="140">
        <v>5406444.5</v>
      </c>
      <c r="G125" s="140">
        <v>4156185.25</v>
      </c>
      <c r="H125" s="140">
        <v>0.37000000476837158</v>
      </c>
      <c r="I125" s="140">
        <v>0.47999998927116394</v>
      </c>
      <c r="J125" s="140">
        <v>0.41999998688697815</v>
      </c>
      <c r="K125" s="140">
        <v>0.69999998807907104</v>
      </c>
      <c r="L125" s="140">
        <v>0.69999998807907104</v>
      </c>
      <c r="M125" s="140">
        <v>9.9999997764825821E-3</v>
      </c>
    </row>
    <row r="126" spans="1:13">
      <c r="A126" s="140">
        <v>99.997001647949219</v>
      </c>
      <c r="B126" s="140">
        <v>27</v>
      </c>
      <c r="C126" s="140">
        <v>561802048</v>
      </c>
      <c r="D126" s="140">
        <v>4.1589997708797455E-3</v>
      </c>
      <c r="E126" s="140">
        <v>642332672</v>
      </c>
      <c r="F126" s="140">
        <v>4612222</v>
      </c>
      <c r="G126" s="140">
        <v>5035333.5</v>
      </c>
      <c r="H126" s="140">
        <v>0.43000000715255737</v>
      </c>
      <c r="I126" s="140">
        <v>0.47999998927116394</v>
      </c>
      <c r="J126" s="140">
        <v>0.40000000596046448</v>
      </c>
      <c r="K126" s="140">
        <v>0.85000002384185791</v>
      </c>
      <c r="L126" s="140">
        <v>0.85000002384185791</v>
      </c>
      <c r="M126" s="140">
        <v>9.9999997764825821E-3</v>
      </c>
    </row>
    <row r="127" spans="1:13">
      <c r="A127" s="140">
        <v>99.998001098632812</v>
      </c>
      <c r="B127" s="140">
        <v>27</v>
      </c>
      <c r="C127" s="140">
        <v>737266304</v>
      </c>
      <c r="D127" s="140">
        <v>5.8090002276003361E-3</v>
      </c>
      <c r="E127" s="140">
        <v>897245824</v>
      </c>
      <c r="F127" s="140">
        <v>19587630</v>
      </c>
      <c r="G127" s="140">
        <v>13635333</v>
      </c>
      <c r="H127" s="140">
        <v>0.43000000715255737</v>
      </c>
      <c r="I127" s="140">
        <v>0.47999998927116394</v>
      </c>
      <c r="J127" s="140">
        <v>0.41999998688697815</v>
      </c>
      <c r="K127" s="140">
        <v>0.69999998807907104</v>
      </c>
      <c r="L127" s="140">
        <v>0.69999998807907104</v>
      </c>
      <c r="M127" s="140">
        <v>9.9999997764825821E-3</v>
      </c>
    </row>
    <row r="128" spans="1:13">
      <c r="A128" s="140">
        <v>99.999000549316406</v>
      </c>
      <c r="B128" s="140">
        <v>27</v>
      </c>
      <c r="C128" s="140">
        <v>1259130496</v>
      </c>
      <c r="D128" s="140">
        <v>1.9563000649213791E-2</v>
      </c>
      <c r="E128" s="140">
        <v>3020000000</v>
      </c>
      <c r="F128" s="140">
        <v>5888296.5</v>
      </c>
      <c r="G128" s="140">
        <v>16977778</v>
      </c>
      <c r="H128" s="140">
        <v>0.38999998569488525</v>
      </c>
      <c r="I128" s="140">
        <v>0.4699999988079071</v>
      </c>
      <c r="J128" s="140">
        <v>0.40000000596046448</v>
      </c>
      <c r="K128" s="140">
        <v>0.88999998569488525</v>
      </c>
      <c r="L128" s="140">
        <v>0.88999998569488525</v>
      </c>
      <c r="M128" s="140">
        <v>9.9999997764825821E-3</v>
      </c>
    </row>
  </sheetData>
  <pageMargins left="0.75" right="0.75" top="1" bottom="1" header="0.5" footer="0.5"/>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8"/>
  <sheetViews>
    <sheetView topLeftCell="A105" workbookViewId="0">
      <selection sqref="A1:J128"/>
    </sheetView>
  </sheetViews>
  <sheetFormatPr baseColWidth="10" defaultColWidth="8.83203125" defaultRowHeight="14" x14ac:dyDescent="0"/>
  <cols>
    <col min="1" max="16384" width="8.83203125" style="140"/>
  </cols>
  <sheetData>
    <row r="1" spans="1:13" ht="15">
      <c r="A1" t="s">
        <v>149</v>
      </c>
      <c r="B1" t="s">
        <v>148</v>
      </c>
      <c r="C1" t="s">
        <v>147</v>
      </c>
      <c r="D1" t="s">
        <v>146</v>
      </c>
      <c r="E1" t="s">
        <v>145</v>
      </c>
      <c r="F1" t="s">
        <v>155</v>
      </c>
      <c r="G1" t="s">
        <v>156</v>
      </c>
      <c r="H1" t="s">
        <v>141</v>
      </c>
      <c r="I1" t="s">
        <v>140</v>
      </c>
      <c r="J1" t="s">
        <v>153</v>
      </c>
    </row>
    <row r="2" spans="1:13" ht="15">
      <c r="A2">
        <v>0</v>
      </c>
      <c r="B2">
        <v>47530</v>
      </c>
      <c r="C2">
        <v>-1104072320</v>
      </c>
      <c r="D2">
        <v>-6.8080001510679722E-3</v>
      </c>
      <c r="E2">
        <v>-1378309.625</v>
      </c>
      <c r="F2">
        <v>325253.53125</v>
      </c>
      <c r="G2">
        <v>115264.328125</v>
      </c>
      <c r="H2">
        <v>0.33000001311302185</v>
      </c>
      <c r="I2">
        <v>0</v>
      </c>
      <c r="J2">
        <v>0.30000001192092896</v>
      </c>
      <c r="M2" s="140" t="s">
        <v>157</v>
      </c>
    </row>
    <row r="3" spans="1:13" ht="15">
      <c r="A3">
        <v>1</v>
      </c>
      <c r="B3">
        <v>47531</v>
      </c>
      <c r="C3">
        <v>-508594</v>
      </c>
      <c r="D3">
        <v>-1.892999978736043E-3</v>
      </c>
      <c r="E3">
        <v>-383213.3125</v>
      </c>
      <c r="F3">
        <v>218243.359375</v>
      </c>
      <c r="G3">
        <v>74434.3515625</v>
      </c>
      <c r="H3">
        <v>0.27000001072883606</v>
      </c>
      <c r="I3">
        <v>0</v>
      </c>
      <c r="J3">
        <v>0.30000001192092896</v>
      </c>
    </row>
    <row r="4" spans="1:13" ht="15">
      <c r="A4">
        <v>2</v>
      </c>
      <c r="B4">
        <v>47530</v>
      </c>
      <c r="C4">
        <v>-299504</v>
      </c>
      <c r="D4">
        <v>-1.2529999949038029E-3</v>
      </c>
      <c r="E4">
        <v>-253679.53125</v>
      </c>
      <c r="F4">
        <v>174974.421875</v>
      </c>
      <c r="G4">
        <v>58884.8515625</v>
      </c>
      <c r="H4">
        <v>0.25</v>
      </c>
      <c r="I4">
        <v>0</v>
      </c>
      <c r="J4">
        <v>0.30000001192092896</v>
      </c>
    </row>
    <row r="5" spans="1:13" ht="15">
      <c r="A5">
        <v>3</v>
      </c>
      <c r="B5">
        <v>47531</v>
      </c>
      <c r="C5">
        <v>-216507</v>
      </c>
      <c r="D5">
        <v>-9.3799998285248876E-4</v>
      </c>
      <c r="E5">
        <v>-189845.953125</v>
      </c>
      <c r="F5">
        <v>161376.296875</v>
      </c>
      <c r="G5">
        <v>53757.140625</v>
      </c>
      <c r="H5">
        <v>0.23999999463558197</v>
      </c>
      <c r="I5">
        <v>0</v>
      </c>
      <c r="J5">
        <v>0.30000001192092896</v>
      </c>
    </row>
    <row r="6" spans="1:13" ht="15">
      <c r="A6">
        <v>4</v>
      </c>
      <c r="B6">
        <v>47530</v>
      </c>
      <c r="C6">
        <v>-166107</v>
      </c>
      <c r="D6">
        <v>-7.2599999839439988E-4</v>
      </c>
      <c r="E6">
        <v>-146886.84375</v>
      </c>
      <c r="F6">
        <v>153164.296875</v>
      </c>
      <c r="G6">
        <v>50997.55859375</v>
      </c>
      <c r="H6">
        <v>0.23999999463558197</v>
      </c>
      <c r="I6">
        <v>0</v>
      </c>
      <c r="J6">
        <v>0.30000001192092896</v>
      </c>
    </row>
    <row r="7" spans="1:13" ht="15">
      <c r="A7">
        <v>5</v>
      </c>
      <c r="B7">
        <v>47531</v>
      </c>
      <c r="C7">
        <v>-129459</v>
      </c>
      <c r="D7">
        <v>-5.6499999482184649E-4</v>
      </c>
      <c r="E7">
        <v>-114387.84375</v>
      </c>
      <c r="F7">
        <v>148057.765625</v>
      </c>
      <c r="G7">
        <v>49333.171875</v>
      </c>
      <c r="H7">
        <v>0.23000000417232513</v>
      </c>
      <c r="I7">
        <v>0</v>
      </c>
      <c r="J7">
        <v>0.30000001192092896</v>
      </c>
    </row>
    <row r="8" spans="1:13" ht="15">
      <c r="A8">
        <v>6</v>
      </c>
      <c r="B8">
        <v>47530</v>
      </c>
      <c r="C8">
        <v>-100345</v>
      </c>
      <c r="D8">
        <v>-4.3399998685345054E-4</v>
      </c>
      <c r="E8">
        <v>-87960.578125</v>
      </c>
      <c r="F8">
        <v>144010.875</v>
      </c>
      <c r="G8">
        <v>48425.19921875</v>
      </c>
      <c r="H8">
        <v>0.23000000417232513</v>
      </c>
      <c r="I8">
        <v>0</v>
      </c>
      <c r="J8">
        <v>0.30000001192092896</v>
      </c>
    </row>
    <row r="9" spans="1:13" ht="15">
      <c r="A9">
        <v>7</v>
      </c>
      <c r="B9">
        <v>47531</v>
      </c>
      <c r="C9">
        <v>-76114</v>
      </c>
      <c r="D9">
        <v>-3.2600000849924982E-4</v>
      </c>
      <c r="E9">
        <v>-65901.8125</v>
      </c>
      <c r="F9">
        <v>134299.90625</v>
      </c>
      <c r="G9">
        <v>45494.109375</v>
      </c>
      <c r="H9">
        <v>0.20999999344348907</v>
      </c>
      <c r="I9">
        <v>0</v>
      </c>
      <c r="J9">
        <v>0.30000001192092896</v>
      </c>
    </row>
    <row r="10" spans="1:13" ht="15">
      <c r="A10">
        <v>8</v>
      </c>
      <c r="B10">
        <v>47530</v>
      </c>
      <c r="C10">
        <v>-56121</v>
      </c>
      <c r="D10">
        <v>-2.3400000645779073E-4</v>
      </c>
      <c r="E10">
        <v>-47415.76953125</v>
      </c>
      <c r="F10">
        <v>127804.2421875</v>
      </c>
      <c r="G10">
        <v>43689.46875</v>
      </c>
      <c r="H10">
        <v>0.20999999344348907</v>
      </c>
      <c r="I10">
        <v>0</v>
      </c>
      <c r="J10">
        <v>0.30000001192092896</v>
      </c>
    </row>
    <row r="11" spans="1:13" ht="15">
      <c r="A11">
        <v>9</v>
      </c>
      <c r="B11">
        <v>47531</v>
      </c>
      <c r="C11">
        <v>-39177</v>
      </c>
      <c r="D11">
        <v>-1.5700000221841037E-4</v>
      </c>
      <c r="E11">
        <v>-31736.529296875</v>
      </c>
      <c r="F11">
        <v>117635.5</v>
      </c>
      <c r="G11">
        <v>40746.7890625</v>
      </c>
      <c r="H11">
        <v>0.18999999761581421</v>
      </c>
      <c r="I11">
        <v>0</v>
      </c>
      <c r="J11">
        <v>0.30000001192092896</v>
      </c>
    </row>
    <row r="12" spans="1:13" ht="15">
      <c r="A12">
        <v>10</v>
      </c>
      <c r="B12">
        <v>47530</v>
      </c>
      <c r="C12">
        <v>-24907</v>
      </c>
      <c r="D12">
        <v>-9.3000002379994839E-5</v>
      </c>
      <c r="E12">
        <v>-18783.359375</v>
      </c>
      <c r="F12">
        <v>107080.9921875</v>
      </c>
      <c r="G12">
        <v>37655.69140625</v>
      </c>
      <c r="H12">
        <v>0.17000000178813934</v>
      </c>
      <c r="I12">
        <v>0</v>
      </c>
      <c r="J12">
        <v>0.30000001192092896</v>
      </c>
    </row>
    <row r="13" spans="1:13" ht="15">
      <c r="A13">
        <v>11</v>
      </c>
      <c r="B13">
        <v>47531</v>
      </c>
      <c r="C13">
        <v>-12920</v>
      </c>
      <c r="D13">
        <v>-3.600000127335079E-5</v>
      </c>
      <c r="E13">
        <v>-7221.8798828125</v>
      </c>
      <c r="F13">
        <v>103457.21875</v>
      </c>
      <c r="G13">
        <v>37750.94921875</v>
      </c>
      <c r="H13">
        <v>0.17000000178813934</v>
      </c>
      <c r="I13">
        <v>0</v>
      </c>
      <c r="J13">
        <v>0.30000001192092896</v>
      </c>
    </row>
    <row r="14" spans="1:13" ht="15">
      <c r="A14">
        <v>12</v>
      </c>
      <c r="B14">
        <v>47530</v>
      </c>
      <c r="C14">
        <v>-2093</v>
      </c>
      <c r="D14">
        <v>1.9999999949504854E-6</v>
      </c>
      <c r="E14">
        <v>500.79000854492188</v>
      </c>
      <c r="F14">
        <v>70055.9375</v>
      </c>
      <c r="G14">
        <v>26326.189453125</v>
      </c>
      <c r="H14">
        <v>0.12999999523162842</v>
      </c>
      <c r="I14">
        <v>0</v>
      </c>
      <c r="J14">
        <v>0.30000001192092896</v>
      </c>
    </row>
    <row r="15" spans="1:13" ht="15">
      <c r="A15">
        <v>13</v>
      </c>
      <c r="B15">
        <v>47531</v>
      </c>
      <c r="C15">
        <v>3845</v>
      </c>
      <c r="D15">
        <v>4.6000001020729542E-5</v>
      </c>
      <c r="E15">
        <v>9377.900390625</v>
      </c>
      <c r="F15">
        <v>120068.546875</v>
      </c>
      <c r="G15">
        <v>41066.87109375</v>
      </c>
      <c r="H15">
        <v>0.20000000298023224</v>
      </c>
      <c r="I15">
        <v>0</v>
      </c>
      <c r="J15">
        <v>0.30000001192092896</v>
      </c>
    </row>
    <row r="16" spans="1:13" ht="15">
      <c r="A16">
        <v>14</v>
      </c>
      <c r="B16">
        <v>47530</v>
      </c>
      <c r="C16">
        <v>14654</v>
      </c>
      <c r="D16">
        <v>9.899999713525176E-5</v>
      </c>
      <c r="E16">
        <v>20046.98046875</v>
      </c>
      <c r="F16">
        <v>126854.359375</v>
      </c>
      <c r="G16">
        <v>43479.48828125</v>
      </c>
      <c r="H16">
        <v>0.23000000417232513</v>
      </c>
      <c r="I16">
        <v>0</v>
      </c>
      <c r="J16">
        <v>0.30000001192092896</v>
      </c>
    </row>
    <row r="17" spans="1:10" ht="15">
      <c r="A17">
        <v>15</v>
      </c>
      <c r="B17">
        <v>47531</v>
      </c>
      <c r="C17">
        <v>25623</v>
      </c>
      <c r="D17">
        <v>1.5500000154133886E-4</v>
      </c>
      <c r="E17">
        <v>31407.990234375</v>
      </c>
      <c r="F17">
        <v>145840.4375</v>
      </c>
      <c r="G17">
        <v>48543.1484375</v>
      </c>
      <c r="H17">
        <v>0.27000001072883606</v>
      </c>
      <c r="I17">
        <v>0</v>
      </c>
      <c r="J17">
        <v>0.30000001192092896</v>
      </c>
    </row>
    <row r="18" spans="1:10" ht="15">
      <c r="A18">
        <v>16</v>
      </c>
      <c r="B18">
        <v>47530</v>
      </c>
      <c r="C18">
        <v>37293</v>
      </c>
      <c r="D18">
        <v>2.1399999968707561E-4</v>
      </c>
      <c r="E18">
        <v>43378.25</v>
      </c>
      <c r="F18">
        <v>160200.046875</v>
      </c>
      <c r="G18">
        <v>52579.30859375</v>
      </c>
      <c r="H18">
        <v>0.2800000011920929</v>
      </c>
      <c r="I18">
        <v>0</v>
      </c>
      <c r="J18">
        <v>0.30000001192092896</v>
      </c>
    </row>
    <row r="19" spans="1:10" ht="15">
      <c r="A19">
        <v>17</v>
      </c>
      <c r="B19">
        <v>47531</v>
      </c>
      <c r="C19">
        <v>49489</v>
      </c>
      <c r="D19">
        <v>2.7499999850988388E-4</v>
      </c>
      <c r="E19">
        <v>55675.3984375</v>
      </c>
      <c r="F19">
        <v>171952.953125</v>
      </c>
      <c r="G19">
        <v>55864.140625</v>
      </c>
      <c r="H19">
        <v>0.28999999165534973</v>
      </c>
      <c r="I19">
        <v>0</v>
      </c>
      <c r="J19">
        <v>0.30000001192092896</v>
      </c>
    </row>
    <row r="20" spans="1:10" ht="15">
      <c r="A20">
        <v>18</v>
      </c>
      <c r="B20">
        <v>47531</v>
      </c>
      <c r="C20">
        <v>61896</v>
      </c>
      <c r="D20">
        <v>3.3599999733269215E-4</v>
      </c>
      <c r="E20">
        <v>68118.3671875</v>
      </c>
      <c r="F20">
        <v>182891.6875</v>
      </c>
      <c r="G20">
        <v>58751.8984375</v>
      </c>
      <c r="H20">
        <v>0.28999999165534973</v>
      </c>
      <c r="I20">
        <v>0</v>
      </c>
      <c r="J20">
        <v>0.30000001192092896</v>
      </c>
    </row>
    <row r="21" spans="1:10" ht="15">
      <c r="A21">
        <v>19</v>
      </c>
      <c r="B21">
        <v>47530</v>
      </c>
      <c r="C21">
        <v>74315</v>
      </c>
      <c r="D21">
        <v>3.9800000376999378E-4</v>
      </c>
      <c r="E21">
        <v>80532.7109375</v>
      </c>
      <c r="F21">
        <v>193064.984375</v>
      </c>
      <c r="G21">
        <v>61641.109375</v>
      </c>
      <c r="H21">
        <v>0.30000001192092896</v>
      </c>
      <c r="I21">
        <v>0</v>
      </c>
      <c r="J21">
        <v>0.30000001192092896</v>
      </c>
    </row>
    <row r="22" spans="1:10" ht="15">
      <c r="A22">
        <v>20</v>
      </c>
      <c r="B22">
        <v>47531</v>
      </c>
      <c r="C22">
        <v>86758</v>
      </c>
      <c r="D22">
        <v>4.5900000259280205E-4</v>
      </c>
      <c r="E22">
        <v>92968.3515625</v>
      </c>
      <c r="F22">
        <v>202090.40625</v>
      </c>
      <c r="G22">
        <v>64112.3515625</v>
      </c>
      <c r="H22">
        <v>0.30000001192092896</v>
      </c>
      <c r="I22">
        <v>0</v>
      </c>
      <c r="J22">
        <v>0.30000001192092896</v>
      </c>
    </row>
    <row r="23" spans="1:10" ht="15">
      <c r="A23">
        <v>21</v>
      </c>
      <c r="B23">
        <v>47530</v>
      </c>
      <c r="C23">
        <v>99185</v>
      </c>
      <c r="D23">
        <v>5.2100000903010368E-4</v>
      </c>
      <c r="E23">
        <v>105388.6328125</v>
      </c>
      <c r="F23">
        <v>209045.296875</v>
      </c>
      <c r="G23">
        <v>66049.046875</v>
      </c>
      <c r="H23">
        <v>0.30000001192092896</v>
      </c>
      <c r="I23">
        <v>0</v>
      </c>
      <c r="J23">
        <v>0.30000001192092896</v>
      </c>
    </row>
    <row r="24" spans="1:10" ht="15">
      <c r="A24">
        <v>22</v>
      </c>
      <c r="B24">
        <v>47531</v>
      </c>
      <c r="C24">
        <v>111700</v>
      </c>
      <c r="D24">
        <v>5.8400002308189869E-4</v>
      </c>
      <c r="E24">
        <v>118219.609375</v>
      </c>
      <c r="F24">
        <v>218224.40625</v>
      </c>
      <c r="G24">
        <v>69000.296875</v>
      </c>
      <c r="H24">
        <v>0.30000001192092896</v>
      </c>
      <c r="I24">
        <v>0</v>
      </c>
      <c r="J24">
        <v>0.30000001192092896</v>
      </c>
    </row>
    <row r="25" spans="1:10" ht="15">
      <c r="A25">
        <v>23</v>
      </c>
      <c r="B25">
        <v>47530</v>
      </c>
      <c r="C25">
        <v>124800</v>
      </c>
      <c r="D25">
        <v>6.5000000176951289E-4</v>
      </c>
      <c r="E25">
        <v>131559.34375</v>
      </c>
      <c r="F25">
        <v>226519.34375</v>
      </c>
      <c r="G25">
        <v>71747.9609375</v>
      </c>
      <c r="H25">
        <v>0.31000000238418579</v>
      </c>
      <c r="I25">
        <v>0</v>
      </c>
      <c r="J25">
        <v>0.30000001192092896</v>
      </c>
    </row>
    <row r="26" spans="1:10" ht="15">
      <c r="A26">
        <v>24</v>
      </c>
      <c r="B26">
        <v>47531</v>
      </c>
      <c r="C26">
        <v>138417</v>
      </c>
      <c r="D26">
        <v>7.2000001091510057E-4</v>
      </c>
      <c r="E26">
        <v>145668.25</v>
      </c>
      <c r="F26">
        <v>234549.046875</v>
      </c>
      <c r="G26">
        <v>74535.2421875</v>
      </c>
      <c r="H26">
        <v>0.31000000238418579</v>
      </c>
      <c r="I26">
        <v>0</v>
      </c>
      <c r="J26">
        <v>0.30000001192092896</v>
      </c>
    </row>
    <row r="27" spans="1:10" ht="15">
      <c r="A27">
        <v>25</v>
      </c>
      <c r="B27">
        <v>47530</v>
      </c>
      <c r="C27">
        <v>152996</v>
      </c>
      <c r="D27">
        <v>7.9399999231100082E-4</v>
      </c>
      <c r="E27">
        <v>160670.859375</v>
      </c>
      <c r="F27">
        <v>239405.390625</v>
      </c>
      <c r="G27">
        <v>76346.09375</v>
      </c>
      <c r="H27">
        <v>0.31000000238418579</v>
      </c>
      <c r="I27">
        <v>0</v>
      </c>
      <c r="J27">
        <v>0.30000001192092896</v>
      </c>
    </row>
    <row r="28" spans="1:10" ht="15">
      <c r="A28">
        <v>26</v>
      </c>
      <c r="B28">
        <v>47531</v>
      </c>
      <c r="C28">
        <v>168436</v>
      </c>
      <c r="D28">
        <v>8.7200000416487455E-4</v>
      </c>
      <c r="E28">
        <v>176512.125</v>
      </c>
      <c r="F28">
        <v>244629.671875</v>
      </c>
      <c r="G28">
        <v>78372.859375</v>
      </c>
      <c r="H28">
        <v>0.31999999284744263</v>
      </c>
      <c r="I28">
        <v>0</v>
      </c>
      <c r="J28">
        <v>0.30000001192092896</v>
      </c>
    </row>
    <row r="29" spans="1:10" ht="15">
      <c r="A29">
        <v>27</v>
      </c>
      <c r="B29">
        <v>47530</v>
      </c>
      <c r="C29">
        <v>184788</v>
      </c>
      <c r="D29">
        <v>9.5499999588355422E-4</v>
      </c>
      <c r="E29">
        <v>193412.0625</v>
      </c>
      <c r="F29">
        <v>249132.09375</v>
      </c>
      <c r="G29">
        <v>80030.65625</v>
      </c>
      <c r="H29">
        <v>0.31999999284744263</v>
      </c>
      <c r="I29">
        <v>0</v>
      </c>
      <c r="J29">
        <v>0.30000001192092896</v>
      </c>
    </row>
    <row r="30" spans="1:10" ht="15">
      <c r="A30">
        <v>28</v>
      </c>
      <c r="B30">
        <v>47531</v>
      </c>
      <c r="C30">
        <v>202149</v>
      </c>
      <c r="D30">
        <v>1.0430000256747007E-3</v>
      </c>
      <c r="E30">
        <v>211125.8125</v>
      </c>
      <c r="F30">
        <v>254861.90625</v>
      </c>
      <c r="G30">
        <v>82225.65625</v>
      </c>
      <c r="H30">
        <v>0.31999999284744263</v>
      </c>
      <c r="I30">
        <v>0</v>
      </c>
      <c r="J30">
        <v>0.30000001192092896</v>
      </c>
    </row>
    <row r="31" spans="1:10" ht="15">
      <c r="A31">
        <v>29</v>
      </c>
      <c r="B31">
        <v>47530</v>
      </c>
      <c r="C31">
        <v>220285</v>
      </c>
      <c r="D31">
        <v>1.1340000201016665E-3</v>
      </c>
      <c r="E31">
        <v>229651.0625</v>
      </c>
      <c r="F31">
        <v>260759.484375</v>
      </c>
      <c r="G31">
        <v>84325.453125</v>
      </c>
      <c r="H31">
        <v>0.33000001311302185</v>
      </c>
      <c r="I31">
        <v>0</v>
      </c>
      <c r="J31">
        <v>0.30000001192092896</v>
      </c>
    </row>
    <row r="32" spans="1:10" ht="15">
      <c r="A32">
        <v>30</v>
      </c>
      <c r="B32">
        <v>47531</v>
      </c>
      <c r="C32">
        <v>239279</v>
      </c>
      <c r="D32">
        <v>1.2319999514147639E-3</v>
      </c>
      <c r="E32">
        <v>249427.1875</v>
      </c>
      <c r="F32">
        <v>269863.96875</v>
      </c>
      <c r="G32">
        <v>87153.859375</v>
      </c>
      <c r="H32">
        <v>0.33000001311302185</v>
      </c>
      <c r="I32">
        <v>0</v>
      </c>
      <c r="J32">
        <v>0.30000001192092896</v>
      </c>
    </row>
    <row r="33" spans="1:10" ht="15">
      <c r="A33">
        <v>31</v>
      </c>
      <c r="B33">
        <v>47530</v>
      </c>
      <c r="C33">
        <v>259788</v>
      </c>
      <c r="D33">
        <v>1.3370000524446368E-3</v>
      </c>
      <c r="E33">
        <v>270687.1875</v>
      </c>
      <c r="F33">
        <v>277701.53125</v>
      </c>
      <c r="G33">
        <v>89876.34375</v>
      </c>
      <c r="H33">
        <v>0.34000000357627869</v>
      </c>
      <c r="I33">
        <v>0</v>
      </c>
      <c r="J33">
        <v>0.30000001192092896</v>
      </c>
    </row>
    <row r="34" spans="1:10" ht="15">
      <c r="A34">
        <v>32</v>
      </c>
      <c r="B34">
        <v>47531</v>
      </c>
      <c r="C34">
        <v>281897</v>
      </c>
      <c r="D34">
        <v>1.4509999891743064E-3</v>
      </c>
      <c r="E34">
        <v>293716.625</v>
      </c>
      <c r="F34">
        <v>284185.28125</v>
      </c>
      <c r="G34">
        <v>92121.671875</v>
      </c>
      <c r="H34">
        <v>0.34000000357627869</v>
      </c>
      <c r="I34">
        <v>0</v>
      </c>
      <c r="J34">
        <v>0.30000001192092896</v>
      </c>
    </row>
    <row r="35" spans="1:10" ht="15">
      <c r="A35">
        <v>33</v>
      </c>
      <c r="B35">
        <v>47530</v>
      </c>
      <c r="C35">
        <v>305831</v>
      </c>
      <c r="D35">
        <v>1.5739999944344163E-3</v>
      </c>
      <c r="E35">
        <v>318633.96875</v>
      </c>
      <c r="F35">
        <v>292157.40625</v>
      </c>
      <c r="G35">
        <v>95395.4375</v>
      </c>
      <c r="H35">
        <v>0.34999999403953552</v>
      </c>
      <c r="I35">
        <v>0</v>
      </c>
      <c r="J35">
        <v>0.30000001192092896</v>
      </c>
    </row>
    <row r="36" spans="1:10" ht="15">
      <c r="A36">
        <v>34</v>
      </c>
      <c r="B36">
        <v>47531</v>
      </c>
      <c r="C36">
        <v>331683</v>
      </c>
      <c r="D36">
        <v>1.7049999441951513E-3</v>
      </c>
      <c r="E36">
        <v>345257.84375</v>
      </c>
      <c r="F36">
        <v>296796.34375</v>
      </c>
      <c r="G36">
        <v>96884.8125</v>
      </c>
      <c r="H36">
        <v>0.34999999403953552</v>
      </c>
      <c r="I36">
        <v>0</v>
      </c>
      <c r="J36">
        <v>0.30000001192092896</v>
      </c>
    </row>
    <row r="37" spans="1:10" ht="15">
      <c r="A37">
        <v>35</v>
      </c>
      <c r="B37">
        <v>47530</v>
      </c>
      <c r="C37">
        <v>359104</v>
      </c>
      <c r="D37">
        <v>1.8439999548718333E-3</v>
      </c>
      <c r="E37">
        <v>373412.96875</v>
      </c>
      <c r="F37">
        <v>296834.34375</v>
      </c>
      <c r="G37">
        <v>97324.65625</v>
      </c>
      <c r="H37">
        <v>0.34999999403953552</v>
      </c>
      <c r="I37">
        <v>0</v>
      </c>
      <c r="J37">
        <v>0.30000001192092896</v>
      </c>
    </row>
    <row r="38" spans="1:10" ht="15">
      <c r="A38">
        <v>36</v>
      </c>
      <c r="B38">
        <v>47531</v>
      </c>
      <c r="C38">
        <v>387883</v>
      </c>
      <c r="D38">
        <v>1.9890000112354755E-3</v>
      </c>
      <c r="E38">
        <v>402699.75</v>
      </c>
      <c r="F38">
        <v>293369.875</v>
      </c>
      <c r="G38">
        <v>96545.140625</v>
      </c>
      <c r="H38">
        <v>0.34999999403953552</v>
      </c>
      <c r="I38">
        <v>0</v>
      </c>
      <c r="J38">
        <v>0.30000001192092896</v>
      </c>
    </row>
    <row r="39" spans="1:10" ht="15">
      <c r="A39">
        <v>37</v>
      </c>
      <c r="B39">
        <v>47531</v>
      </c>
      <c r="C39">
        <v>417562</v>
      </c>
      <c r="D39">
        <v>2.1349999587982893E-3</v>
      </c>
      <c r="E39">
        <v>432241.9375</v>
      </c>
      <c r="F39">
        <v>289728.15625</v>
      </c>
      <c r="G39">
        <v>95641.359375</v>
      </c>
      <c r="H39">
        <v>0.34999999403953552</v>
      </c>
      <c r="I39">
        <v>0</v>
      </c>
      <c r="J39">
        <v>0.30000001192092896</v>
      </c>
    </row>
    <row r="40" spans="1:10" ht="15">
      <c r="A40">
        <v>38</v>
      </c>
      <c r="B40">
        <v>47530</v>
      </c>
      <c r="C40">
        <v>447128</v>
      </c>
      <c r="D40">
        <v>2.2829999215900898E-3</v>
      </c>
      <c r="E40">
        <v>462231.78125</v>
      </c>
      <c r="F40">
        <v>286291</v>
      </c>
      <c r="G40">
        <v>94658.359375</v>
      </c>
      <c r="H40">
        <v>0.34999999403953552</v>
      </c>
      <c r="I40">
        <v>0</v>
      </c>
      <c r="J40">
        <v>0.30000001192092896</v>
      </c>
    </row>
    <row r="41" spans="1:10" ht="15">
      <c r="A41">
        <v>39</v>
      </c>
      <c r="B41">
        <v>47531</v>
      </c>
      <c r="C41">
        <v>477338</v>
      </c>
      <c r="D41">
        <v>2.4339999072253704E-3</v>
      </c>
      <c r="E41">
        <v>492781.46875</v>
      </c>
      <c r="F41">
        <v>284139.40625</v>
      </c>
      <c r="G41">
        <v>94295.7890625</v>
      </c>
      <c r="H41">
        <v>0.34999999403953552</v>
      </c>
      <c r="I41">
        <v>0</v>
      </c>
      <c r="J41">
        <v>0.30000001192092896</v>
      </c>
    </row>
    <row r="42" spans="1:10" ht="15">
      <c r="A42">
        <v>40</v>
      </c>
      <c r="B42">
        <v>47530</v>
      </c>
      <c r="C42">
        <v>508283</v>
      </c>
      <c r="D42">
        <v>2.5879999157041311E-3</v>
      </c>
      <c r="E42">
        <v>523914.40625</v>
      </c>
      <c r="F42">
        <v>282169.15625</v>
      </c>
      <c r="G42">
        <v>93659.7421875</v>
      </c>
      <c r="H42">
        <v>0.34999999403953552</v>
      </c>
      <c r="I42">
        <v>0</v>
      </c>
      <c r="J42">
        <v>0.30000001192092896</v>
      </c>
    </row>
    <row r="43" spans="1:10" ht="15">
      <c r="A43">
        <v>41</v>
      </c>
      <c r="B43">
        <v>47531</v>
      </c>
      <c r="C43">
        <v>539619</v>
      </c>
      <c r="D43">
        <v>2.7429999317973852E-3</v>
      </c>
      <c r="E43">
        <v>555274.8125</v>
      </c>
      <c r="F43">
        <v>279285.40625</v>
      </c>
      <c r="G43">
        <v>93330.0625</v>
      </c>
      <c r="H43">
        <v>0.34999999403953552</v>
      </c>
      <c r="I43">
        <v>0</v>
      </c>
      <c r="J43">
        <v>0.30000001192092896</v>
      </c>
    </row>
    <row r="44" spans="1:10" ht="15">
      <c r="A44">
        <v>42</v>
      </c>
      <c r="B44">
        <v>47530</v>
      </c>
      <c r="C44">
        <v>571012</v>
      </c>
      <c r="D44">
        <v>2.8989999555051327E-3</v>
      </c>
      <c r="E44">
        <v>586852.9375</v>
      </c>
      <c r="F44">
        <v>278062.21875</v>
      </c>
      <c r="G44">
        <v>92171.953125</v>
      </c>
      <c r="H44">
        <v>0.34999999403953552</v>
      </c>
      <c r="I44">
        <v>0</v>
      </c>
      <c r="J44">
        <v>0.30000001192092896</v>
      </c>
    </row>
    <row r="45" spans="1:10" ht="15">
      <c r="A45">
        <v>43</v>
      </c>
      <c r="B45">
        <v>47531</v>
      </c>
      <c r="C45">
        <v>602514</v>
      </c>
      <c r="D45">
        <v>3.0400000978261232E-3</v>
      </c>
      <c r="E45">
        <v>615415.625</v>
      </c>
      <c r="F45">
        <v>242921.890625</v>
      </c>
      <c r="G45">
        <v>78649.2734375</v>
      </c>
      <c r="H45">
        <v>0.34000000357627869</v>
      </c>
      <c r="I45">
        <v>0</v>
      </c>
      <c r="J45">
        <v>0.30000001192092896</v>
      </c>
    </row>
    <row r="46" spans="1:10" ht="15">
      <c r="A46">
        <v>44</v>
      </c>
      <c r="B46">
        <v>47530</v>
      </c>
      <c r="C46">
        <v>628644</v>
      </c>
      <c r="D46">
        <v>3.17799998447299E-3</v>
      </c>
      <c r="E46">
        <v>643462.375</v>
      </c>
      <c r="F46">
        <v>262815.4375</v>
      </c>
      <c r="G46">
        <v>86652.34375</v>
      </c>
      <c r="H46">
        <v>0.34999999403953552</v>
      </c>
      <c r="I46">
        <v>0</v>
      </c>
      <c r="J46">
        <v>0.30000001192092896</v>
      </c>
    </row>
    <row r="47" spans="1:10" ht="15">
      <c r="A47">
        <v>45</v>
      </c>
      <c r="B47">
        <v>47531</v>
      </c>
      <c r="C47">
        <v>658660</v>
      </c>
      <c r="D47">
        <v>3.3319999929517508E-3</v>
      </c>
      <c r="E47">
        <v>674570.875</v>
      </c>
      <c r="F47">
        <v>274634.8125</v>
      </c>
      <c r="G47">
        <v>90472.921875</v>
      </c>
      <c r="H47">
        <v>0.34999999403953552</v>
      </c>
      <c r="I47">
        <v>0</v>
      </c>
      <c r="J47">
        <v>0.30000001192092896</v>
      </c>
    </row>
    <row r="48" spans="1:10" ht="15">
      <c r="A48">
        <v>46</v>
      </c>
      <c r="B48">
        <v>47530</v>
      </c>
      <c r="C48">
        <v>690586</v>
      </c>
      <c r="D48">
        <v>3.4910000395029783E-3</v>
      </c>
      <c r="E48">
        <v>706821.4375</v>
      </c>
      <c r="F48">
        <v>274726.8125</v>
      </c>
      <c r="G48">
        <v>90985.2734375</v>
      </c>
      <c r="H48">
        <v>0.34999999403953552</v>
      </c>
      <c r="I48">
        <v>0</v>
      </c>
      <c r="J48">
        <v>0.30000001192092896</v>
      </c>
    </row>
    <row r="49" spans="1:10" ht="15">
      <c r="A49">
        <v>47</v>
      </c>
      <c r="B49">
        <v>47531</v>
      </c>
      <c r="C49">
        <v>723093</v>
      </c>
      <c r="D49">
        <v>3.6539998836815357E-3</v>
      </c>
      <c r="E49">
        <v>739804.6875</v>
      </c>
      <c r="F49">
        <v>281020.8125</v>
      </c>
      <c r="G49">
        <v>93082.359375</v>
      </c>
      <c r="H49">
        <v>0.34999999403953552</v>
      </c>
      <c r="I49">
        <v>0</v>
      </c>
      <c r="J49">
        <v>0.30000001192092896</v>
      </c>
    </row>
    <row r="50" spans="1:10" ht="15">
      <c r="A50">
        <v>48</v>
      </c>
      <c r="B50">
        <v>47530</v>
      </c>
      <c r="C50">
        <v>756672</v>
      </c>
      <c r="D50">
        <v>3.823000006377697E-3</v>
      </c>
      <c r="E50">
        <v>774033.375</v>
      </c>
      <c r="F50">
        <v>284338.3125</v>
      </c>
      <c r="G50">
        <v>93842.84375</v>
      </c>
      <c r="H50">
        <v>0.34999999403953552</v>
      </c>
      <c r="I50">
        <v>0</v>
      </c>
      <c r="J50">
        <v>0.30000001192092896</v>
      </c>
    </row>
    <row r="51" spans="1:10" ht="15">
      <c r="A51">
        <v>49</v>
      </c>
      <c r="B51">
        <v>47531</v>
      </c>
      <c r="C51">
        <v>791418</v>
      </c>
      <c r="D51">
        <v>3.9960001595318317E-3</v>
      </c>
      <c r="E51">
        <v>809013.0625</v>
      </c>
      <c r="F51">
        <v>286152.15625</v>
      </c>
      <c r="G51">
        <v>94970.046875</v>
      </c>
      <c r="H51">
        <v>0.34999999403953552</v>
      </c>
      <c r="I51">
        <v>0</v>
      </c>
      <c r="J51">
        <v>0.30000001192092896</v>
      </c>
    </row>
    <row r="52" spans="1:10" ht="15">
      <c r="A52">
        <v>50</v>
      </c>
      <c r="B52">
        <v>47530</v>
      </c>
      <c r="C52">
        <v>826791</v>
      </c>
      <c r="D52">
        <v>4.1720001026988029E-3</v>
      </c>
      <c r="E52">
        <v>844692.125</v>
      </c>
      <c r="F52">
        <v>286110.84375</v>
      </c>
      <c r="G52">
        <v>94857.4921875</v>
      </c>
      <c r="H52">
        <v>0.34999999403953552</v>
      </c>
      <c r="I52">
        <v>0</v>
      </c>
      <c r="J52">
        <v>0.30000001192092896</v>
      </c>
    </row>
    <row r="53" spans="1:10" ht="15">
      <c r="A53">
        <v>51</v>
      </c>
      <c r="B53">
        <v>47531</v>
      </c>
      <c r="C53">
        <v>862578</v>
      </c>
      <c r="D53">
        <v>4.3500000610947609E-3</v>
      </c>
      <c r="E53">
        <v>880633.6875</v>
      </c>
      <c r="F53">
        <v>290057.75</v>
      </c>
      <c r="G53">
        <v>95853.921875</v>
      </c>
      <c r="H53">
        <v>0.36000001430511475</v>
      </c>
      <c r="I53">
        <v>0</v>
      </c>
      <c r="J53">
        <v>0.30000001192092896</v>
      </c>
    </row>
    <row r="54" spans="1:10" ht="15">
      <c r="A54">
        <v>52</v>
      </c>
      <c r="B54">
        <v>47531</v>
      </c>
      <c r="C54">
        <v>898921</v>
      </c>
      <c r="D54">
        <v>4.5320000499486923E-3</v>
      </c>
      <c r="E54">
        <v>917458.4375</v>
      </c>
      <c r="F54">
        <v>293131.625</v>
      </c>
      <c r="G54">
        <v>97306.0703125</v>
      </c>
      <c r="H54">
        <v>0.36000001430511475</v>
      </c>
      <c r="I54">
        <v>0</v>
      </c>
      <c r="J54">
        <v>0.30000001192092896</v>
      </c>
    </row>
    <row r="55" spans="1:10" ht="15">
      <c r="A55">
        <v>53</v>
      </c>
      <c r="B55">
        <v>47530</v>
      </c>
      <c r="C55">
        <v>936266</v>
      </c>
      <c r="D55">
        <v>4.7189998440444469E-3</v>
      </c>
      <c r="E55">
        <v>955324.5625</v>
      </c>
      <c r="F55">
        <v>295818.03125</v>
      </c>
      <c r="G55">
        <v>98631.40625</v>
      </c>
      <c r="H55">
        <v>0.36000001430511475</v>
      </c>
      <c r="I55">
        <v>0</v>
      </c>
      <c r="J55">
        <v>0.30000001192092896</v>
      </c>
    </row>
    <row r="56" spans="1:10" ht="15">
      <c r="A56">
        <v>54</v>
      </c>
      <c r="B56">
        <v>47531</v>
      </c>
      <c r="C56">
        <v>974594</v>
      </c>
      <c r="D56">
        <v>4.9109999090433121E-3</v>
      </c>
      <c r="E56">
        <v>994209.0625</v>
      </c>
      <c r="F56">
        <v>296641.09375</v>
      </c>
      <c r="G56">
        <v>98708.46875</v>
      </c>
      <c r="H56">
        <v>0.36000001430511475</v>
      </c>
      <c r="I56">
        <v>0</v>
      </c>
      <c r="J56">
        <v>0.30000001192092896</v>
      </c>
    </row>
    <row r="57" spans="1:10" ht="15">
      <c r="A57">
        <v>55</v>
      </c>
      <c r="B57">
        <v>47530</v>
      </c>
      <c r="C57">
        <v>1013972</v>
      </c>
      <c r="D57">
        <v>5.1079997792840004E-3</v>
      </c>
      <c r="E57">
        <v>1034123.1875</v>
      </c>
      <c r="F57">
        <v>300194.28125</v>
      </c>
      <c r="G57">
        <v>100109.1796875</v>
      </c>
      <c r="H57">
        <v>0.36000001430511475</v>
      </c>
      <c r="I57">
        <v>0</v>
      </c>
      <c r="J57">
        <v>0.30000001192092896</v>
      </c>
    </row>
    <row r="58" spans="1:10" ht="15">
      <c r="A58">
        <v>56</v>
      </c>
      <c r="B58">
        <v>47531</v>
      </c>
      <c r="C58">
        <v>1054453</v>
      </c>
      <c r="D58">
        <v>5.3099999204277992E-3</v>
      </c>
      <c r="E58">
        <v>1074925.625</v>
      </c>
      <c r="F58">
        <v>298924.78125</v>
      </c>
      <c r="G58">
        <v>99286.390625</v>
      </c>
      <c r="H58">
        <v>0.36000001430511475</v>
      </c>
      <c r="I58">
        <v>0</v>
      </c>
      <c r="J58">
        <v>0.30000001192092896</v>
      </c>
    </row>
    <row r="59" spans="1:10" ht="15">
      <c r="A59">
        <v>57</v>
      </c>
      <c r="B59">
        <v>47530</v>
      </c>
      <c r="C59">
        <v>1095149</v>
      </c>
      <c r="D59">
        <v>5.5140000768005848E-3</v>
      </c>
      <c r="E59">
        <v>1116338</v>
      </c>
      <c r="F59">
        <v>307445.75</v>
      </c>
      <c r="G59">
        <v>102724.78125</v>
      </c>
      <c r="H59">
        <v>0.36000001430511475</v>
      </c>
      <c r="I59">
        <v>0</v>
      </c>
      <c r="J59">
        <v>0.30000001192092896</v>
      </c>
    </row>
    <row r="60" spans="1:10" ht="15">
      <c r="A60">
        <v>58</v>
      </c>
      <c r="B60">
        <v>47531</v>
      </c>
      <c r="C60">
        <v>1137767</v>
      </c>
      <c r="D60">
        <v>5.727000068873167E-3</v>
      </c>
      <c r="E60">
        <v>1159380.75</v>
      </c>
      <c r="F60">
        <v>312026.03125</v>
      </c>
      <c r="G60">
        <v>104448.140625</v>
      </c>
      <c r="H60">
        <v>0.36000001430511475</v>
      </c>
      <c r="I60">
        <v>0</v>
      </c>
      <c r="J60">
        <v>0.30000001192092896</v>
      </c>
    </row>
    <row r="61" spans="1:10" ht="15">
      <c r="A61">
        <v>59</v>
      </c>
      <c r="B61">
        <v>47530</v>
      </c>
      <c r="C61">
        <v>1181233</v>
      </c>
      <c r="D61">
        <v>5.9460001066327095E-3</v>
      </c>
      <c r="E61">
        <v>1203803.125</v>
      </c>
      <c r="F61">
        <v>314889.375</v>
      </c>
      <c r="G61">
        <v>105578.7421875</v>
      </c>
      <c r="H61">
        <v>0.36000001430511475</v>
      </c>
      <c r="I61">
        <v>0</v>
      </c>
      <c r="J61">
        <v>0.30000001192092896</v>
      </c>
    </row>
    <row r="62" spans="1:10" ht="15">
      <c r="A62">
        <v>60</v>
      </c>
      <c r="B62">
        <v>47531</v>
      </c>
      <c r="C62">
        <v>1226678</v>
      </c>
      <c r="D62">
        <v>6.1750002205371857E-3</v>
      </c>
      <c r="E62">
        <v>1250118.625</v>
      </c>
      <c r="F62">
        <v>320484.59375</v>
      </c>
      <c r="G62">
        <v>107748.2890625</v>
      </c>
      <c r="H62">
        <v>0.36000001430511475</v>
      </c>
      <c r="I62">
        <v>0</v>
      </c>
      <c r="J62">
        <v>0.30000001192092896</v>
      </c>
    </row>
    <row r="63" spans="1:10" ht="15">
      <c r="A63">
        <v>61</v>
      </c>
      <c r="B63">
        <v>47530</v>
      </c>
      <c r="C63">
        <v>1273890</v>
      </c>
      <c r="D63">
        <v>6.4119999296963215E-3</v>
      </c>
      <c r="E63">
        <v>1298211.875</v>
      </c>
      <c r="F63">
        <v>325555.15625</v>
      </c>
      <c r="G63">
        <v>109989.6875</v>
      </c>
      <c r="H63">
        <v>0.37000000476837158</v>
      </c>
      <c r="I63">
        <v>0</v>
      </c>
      <c r="J63">
        <v>0.30000001192092896</v>
      </c>
    </row>
    <row r="64" spans="1:10" ht="15">
      <c r="A64">
        <v>62</v>
      </c>
      <c r="B64">
        <v>47531</v>
      </c>
      <c r="C64">
        <v>1323042</v>
      </c>
      <c r="D64">
        <v>6.6619999706745148E-3</v>
      </c>
      <c r="E64">
        <v>1348675.75</v>
      </c>
      <c r="F64">
        <v>329828.125</v>
      </c>
      <c r="G64">
        <v>111459.796875</v>
      </c>
      <c r="H64">
        <v>0.37000000476837158</v>
      </c>
      <c r="I64">
        <v>0</v>
      </c>
      <c r="J64">
        <v>0.30000001192092896</v>
      </c>
    </row>
    <row r="65" spans="1:10" ht="15">
      <c r="A65">
        <v>63</v>
      </c>
      <c r="B65">
        <v>47530</v>
      </c>
      <c r="C65">
        <v>1374699</v>
      </c>
      <c r="D65">
        <v>6.9220000877976418E-3</v>
      </c>
      <c r="E65">
        <v>1401273.875</v>
      </c>
      <c r="F65">
        <v>333159.46875</v>
      </c>
      <c r="G65">
        <v>113037.1328125</v>
      </c>
      <c r="H65">
        <v>0.37000000476837158</v>
      </c>
      <c r="I65">
        <v>0</v>
      </c>
      <c r="J65">
        <v>0.30000001192092896</v>
      </c>
    </row>
    <row r="66" spans="1:10" ht="15">
      <c r="A66">
        <v>64</v>
      </c>
      <c r="B66">
        <v>47531</v>
      </c>
      <c r="C66">
        <v>1428300</v>
      </c>
      <c r="D66">
        <v>7.1919998154044151E-3</v>
      </c>
      <c r="E66">
        <v>1455911.375</v>
      </c>
      <c r="F66">
        <v>337574.8125</v>
      </c>
      <c r="G66">
        <v>114790.1328125</v>
      </c>
      <c r="H66">
        <v>0.37000000476837158</v>
      </c>
      <c r="I66">
        <v>0</v>
      </c>
      <c r="J66">
        <v>0.30000001192092896</v>
      </c>
    </row>
    <row r="67" spans="1:10" ht="15">
      <c r="A67">
        <v>65</v>
      </c>
      <c r="B67">
        <v>47530</v>
      </c>
      <c r="C67">
        <v>1483872</v>
      </c>
      <c r="D67">
        <v>7.4709998443722725E-3</v>
      </c>
      <c r="E67">
        <v>1512567.125</v>
      </c>
      <c r="F67">
        <v>342721.125</v>
      </c>
      <c r="G67">
        <v>117001.796875</v>
      </c>
      <c r="H67">
        <v>0.37000000476837158</v>
      </c>
      <c r="I67">
        <v>0</v>
      </c>
      <c r="J67">
        <v>0.30000001192092896</v>
      </c>
    </row>
    <row r="68" spans="1:10" ht="15">
      <c r="A68">
        <v>66</v>
      </c>
      <c r="B68">
        <v>47531</v>
      </c>
      <c r="C68">
        <v>1541727</v>
      </c>
      <c r="D68">
        <v>7.7619999647140503E-3</v>
      </c>
      <c r="E68">
        <v>1571329.875</v>
      </c>
      <c r="F68">
        <v>347623</v>
      </c>
      <c r="G68">
        <v>119140.5</v>
      </c>
      <c r="H68">
        <v>0.37000000476837158</v>
      </c>
      <c r="I68">
        <v>0</v>
      </c>
      <c r="J68">
        <v>0.30000001192092896</v>
      </c>
    </row>
    <row r="69" spans="1:10" ht="15">
      <c r="A69">
        <v>67</v>
      </c>
      <c r="B69">
        <v>47530</v>
      </c>
      <c r="C69">
        <v>1601525</v>
      </c>
      <c r="D69">
        <v>8.0650001764297485E-3</v>
      </c>
      <c r="E69">
        <v>1632750.25</v>
      </c>
      <c r="F69">
        <v>350774.9375</v>
      </c>
      <c r="G69">
        <v>121126.46875</v>
      </c>
      <c r="H69">
        <v>0.37000000476837158</v>
      </c>
      <c r="I69">
        <v>0</v>
      </c>
      <c r="J69">
        <v>0.30000001192092896</v>
      </c>
    </row>
    <row r="70" spans="1:10" ht="15">
      <c r="A70">
        <v>68</v>
      </c>
      <c r="B70">
        <v>47531</v>
      </c>
      <c r="C70">
        <v>1664519</v>
      </c>
      <c r="D70">
        <v>8.3820000290870667E-3</v>
      </c>
      <c r="E70">
        <v>1696959.625</v>
      </c>
      <c r="F70">
        <v>354164.09375</v>
      </c>
      <c r="G70">
        <v>121732.8671875</v>
      </c>
      <c r="H70">
        <v>0.37000000476837158</v>
      </c>
      <c r="I70">
        <v>0</v>
      </c>
      <c r="J70">
        <v>0.30000001192092896</v>
      </c>
    </row>
    <row r="71" spans="1:10" ht="15">
      <c r="A71">
        <v>69</v>
      </c>
      <c r="B71">
        <v>47530</v>
      </c>
      <c r="C71">
        <v>1729786</v>
      </c>
      <c r="D71">
        <v>8.7099997326731682E-3</v>
      </c>
      <c r="E71">
        <v>1763330.375</v>
      </c>
      <c r="F71">
        <v>359393.5625</v>
      </c>
      <c r="G71">
        <v>124023.7734375</v>
      </c>
      <c r="H71">
        <v>0.37000000476837158</v>
      </c>
      <c r="I71">
        <v>0</v>
      </c>
      <c r="J71">
        <v>0.31000000238418579</v>
      </c>
    </row>
    <row r="72" spans="1:10" ht="15">
      <c r="A72">
        <v>70</v>
      </c>
      <c r="B72">
        <v>47531</v>
      </c>
      <c r="C72">
        <v>1797548</v>
      </c>
      <c r="D72">
        <v>9.0520000085234642E-3</v>
      </c>
      <c r="E72">
        <v>1832578.625</v>
      </c>
      <c r="F72">
        <v>363260.625</v>
      </c>
      <c r="G72">
        <v>125658.4765625</v>
      </c>
      <c r="H72">
        <v>0.37000000476837158</v>
      </c>
      <c r="I72">
        <v>0</v>
      </c>
      <c r="J72">
        <v>0.31000000238418579</v>
      </c>
    </row>
    <row r="73" spans="1:10" ht="15">
      <c r="A73">
        <v>71</v>
      </c>
      <c r="B73">
        <v>47530</v>
      </c>
      <c r="C73">
        <v>1868167</v>
      </c>
      <c r="D73">
        <v>9.4100004062056541E-3</v>
      </c>
      <c r="E73">
        <v>1904994</v>
      </c>
      <c r="F73">
        <v>367711.03125</v>
      </c>
      <c r="G73">
        <v>127417.1875</v>
      </c>
      <c r="H73">
        <v>0.37999999523162842</v>
      </c>
      <c r="I73">
        <v>0</v>
      </c>
      <c r="J73">
        <v>0.31000000238418579</v>
      </c>
    </row>
    <row r="74" spans="1:10" ht="15">
      <c r="A74">
        <v>72</v>
      </c>
      <c r="B74">
        <v>47531</v>
      </c>
      <c r="C74">
        <v>1942395</v>
      </c>
      <c r="D74">
        <v>9.7839999943971634E-3</v>
      </c>
      <c r="E74">
        <v>1980663</v>
      </c>
      <c r="F74">
        <v>372081.40625</v>
      </c>
      <c r="G74">
        <v>129120.453125</v>
      </c>
      <c r="H74">
        <v>0.37999999523162842</v>
      </c>
      <c r="I74">
        <v>0</v>
      </c>
      <c r="J74">
        <v>0.31999999284744263</v>
      </c>
    </row>
    <row r="75" spans="1:10" ht="15">
      <c r="A75">
        <v>73</v>
      </c>
      <c r="B75">
        <v>47531</v>
      </c>
      <c r="C75">
        <v>2019615</v>
      </c>
      <c r="D75">
        <v>1.0173000395298004E-2</v>
      </c>
      <c r="E75">
        <v>2059448.375</v>
      </c>
      <c r="F75">
        <v>373959.65625</v>
      </c>
      <c r="G75">
        <v>129785.0390625</v>
      </c>
      <c r="H75">
        <v>0.37999999523162842</v>
      </c>
      <c r="I75">
        <v>0</v>
      </c>
      <c r="J75">
        <v>0.31999999284744263</v>
      </c>
    </row>
    <row r="76" spans="1:10" ht="15">
      <c r="A76">
        <v>74</v>
      </c>
      <c r="B76">
        <v>47530</v>
      </c>
      <c r="C76">
        <v>2099838</v>
      </c>
      <c r="D76">
        <v>1.0579000227153301E-2</v>
      </c>
      <c r="E76">
        <v>2141698.25</v>
      </c>
      <c r="F76">
        <v>379339.375</v>
      </c>
      <c r="G76">
        <v>132467.140625</v>
      </c>
      <c r="H76">
        <v>0.37999999523162842</v>
      </c>
      <c r="I76">
        <v>0</v>
      </c>
      <c r="J76">
        <v>0.33000001311302185</v>
      </c>
    </row>
    <row r="77" spans="1:10" ht="15">
      <c r="A77">
        <v>75</v>
      </c>
      <c r="B77">
        <v>47531</v>
      </c>
      <c r="C77">
        <v>2184349</v>
      </c>
      <c r="D77">
        <v>1.1008000001311302E-2</v>
      </c>
      <c r="E77">
        <v>2228525.25</v>
      </c>
      <c r="F77">
        <v>383541.03125</v>
      </c>
      <c r="G77">
        <v>133996.953125</v>
      </c>
      <c r="H77">
        <v>0.37999999523162842</v>
      </c>
      <c r="I77">
        <v>0</v>
      </c>
      <c r="J77">
        <v>0.34000000357627869</v>
      </c>
    </row>
    <row r="78" spans="1:10" ht="15">
      <c r="A78">
        <v>76</v>
      </c>
      <c r="B78">
        <v>47530</v>
      </c>
      <c r="C78">
        <v>2272742</v>
      </c>
      <c r="D78">
        <v>1.1455000378191471E-2</v>
      </c>
      <c r="E78">
        <v>2319104.5</v>
      </c>
      <c r="F78">
        <v>389550.875</v>
      </c>
      <c r="G78">
        <v>136753.40625</v>
      </c>
      <c r="H78">
        <v>0.37999999523162842</v>
      </c>
      <c r="I78">
        <v>0</v>
      </c>
      <c r="J78">
        <v>0.34999999403953552</v>
      </c>
    </row>
    <row r="79" spans="1:10" ht="15">
      <c r="A79">
        <v>77</v>
      </c>
      <c r="B79">
        <v>47531</v>
      </c>
      <c r="C79">
        <v>2365992</v>
      </c>
      <c r="D79">
        <v>1.1927999556064606E-2</v>
      </c>
      <c r="E79">
        <v>2414820.25</v>
      </c>
      <c r="F79">
        <v>391741.9375</v>
      </c>
      <c r="G79">
        <v>138608.859375</v>
      </c>
      <c r="H79">
        <v>0.37999999523162842</v>
      </c>
      <c r="I79">
        <v>0</v>
      </c>
      <c r="J79">
        <v>0.34999999403953552</v>
      </c>
    </row>
    <row r="80" spans="1:10" ht="15">
      <c r="A80">
        <v>78</v>
      </c>
      <c r="B80">
        <v>47530</v>
      </c>
      <c r="C80">
        <v>2464210</v>
      </c>
      <c r="D80">
        <v>1.2424999848008156E-2</v>
      </c>
      <c r="E80">
        <v>2515441</v>
      </c>
      <c r="F80">
        <v>400172.1875</v>
      </c>
      <c r="G80">
        <v>141487.328125</v>
      </c>
      <c r="H80">
        <v>0.37999999523162842</v>
      </c>
      <c r="I80">
        <v>0</v>
      </c>
      <c r="J80">
        <v>0.36000001430511475</v>
      </c>
    </row>
    <row r="81" spans="1:10" ht="15">
      <c r="A81">
        <v>79</v>
      </c>
      <c r="B81">
        <v>47531</v>
      </c>
      <c r="C81">
        <v>2567844</v>
      </c>
      <c r="D81">
        <v>1.2954000383615494E-2</v>
      </c>
      <c r="E81">
        <v>2622421.5</v>
      </c>
      <c r="F81">
        <v>402834.71875</v>
      </c>
      <c r="G81">
        <v>142799.484375</v>
      </c>
      <c r="H81">
        <v>0.37999999523162842</v>
      </c>
      <c r="I81">
        <v>0</v>
      </c>
      <c r="J81">
        <v>0.36000001430511475</v>
      </c>
    </row>
    <row r="82" spans="1:10" ht="15">
      <c r="A82">
        <v>80</v>
      </c>
      <c r="B82">
        <v>47530</v>
      </c>
      <c r="C82">
        <v>2677945</v>
      </c>
      <c r="D82">
        <v>1.3508999720215797E-2</v>
      </c>
      <c r="E82">
        <v>2734870.5</v>
      </c>
      <c r="F82">
        <v>410513.71875</v>
      </c>
      <c r="G82">
        <v>146502.078125</v>
      </c>
      <c r="H82">
        <v>0.37999999523162842</v>
      </c>
      <c r="I82">
        <v>0</v>
      </c>
      <c r="J82">
        <v>0.37000000476837158</v>
      </c>
    </row>
    <row r="83" spans="1:10" ht="15">
      <c r="A83">
        <v>81</v>
      </c>
      <c r="B83">
        <v>47531</v>
      </c>
      <c r="C83">
        <v>2792999</v>
      </c>
      <c r="D83">
        <v>1.4100999571382999E-2</v>
      </c>
      <c r="E83">
        <v>2854762.25</v>
      </c>
      <c r="F83">
        <v>415635.90625</v>
      </c>
      <c r="G83">
        <v>148496.984375</v>
      </c>
      <c r="H83">
        <v>0.38999998569488525</v>
      </c>
      <c r="I83">
        <v>0</v>
      </c>
      <c r="J83">
        <v>0.37999999523162842</v>
      </c>
    </row>
    <row r="84" spans="1:10" ht="15">
      <c r="A84">
        <v>82</v>
      </c>
      <c r="B84">
        <v>47530</v>
      </c>
      <c r="C84">
        <v>2917892</v>
      </c>
      <c r="D84">
        <v>1.4739000238478184E-2</v>
      </c>
      <c r="E84">
        <v>2983876.75</v>
      </c>
      <c r="F84">
        <v>420767.59375</v>
      </c>
      <c r="G84">
        <v>151174.953125</v>
      </c>
      <c r="H84">
        <v>0.38999998569488525</v>
      </c>
      <c r="I84">
        <v>0</v>
      </c>
      <c r="J84">
        <v>0.37999999523162842</v>
      </c>
    </row>
    <row r="85" spans="1:10" ht="15">
      <c r="A85">
        <v>83</v>
      </c>
      <c r="B85">
        <v>47531</v>
      </c>
      <c r="C85">
        <v>3052008</v>
      </c>
      <c r="D85">
        <v>1.5429000370204449E-2</v>
      </c>
      <c r="E85">
        <v>3123507.75</v>
      </c>
      <c r="F85">
        <v>426478.75</v>
      </c>
      <c r="G85">
        <v>154526.0625</v>
      </c>
      <c r="H85">
        <v>0.38999998569488525</v>
      </c>
      <c r="I85">
        <v>0</v>
      </c>
      <c r="J85">
        <v>0.38999998569488525</v>
      </c>
    </row>
    <row r="86" spans="1:10" ht="15">
      <c r="A86">
        <v>84</v>
      </c>
      <c r="B86">
        <v>47530</v>
      </c>
      <c r="C86">
        <v>3196942</v>
      </c>
      <c r="D86">
        <v>1.6169000416994095E-2</v>
      </c>
      <c r="E86">
        <v>3273468.75</v>
      </c>
      <c r="F86">
        <v>436699.90625</v>
      </c>
      <c r="G86">
        <v>159584.296875</v>
      </c>
      <c r="H86">
        <v>0.38999998569488525</v>
      </c>
      <c r="I86">
        <v>0</v>
      </c>
      <c r="J86">
        <v>0.40000000596046448</v>
      </c>
    </row>
    <row r="87" spans="1:10" ht="15">
      <c r="A87">
        <v>85</v>
      </c>
      <c r="B87">
        <v>47531</v>
      </c>
      <c r="C87">
        <v>3352334</v>
      </c>
      <c r="D87">
        <v>1.6973000019788742E-2</v>
      </c>
      <c r="E87">
        <v>3436133.75</v>
      </c>
      <c r="F87">
        <v>446138.15625</v>
      </c>
      <c r="G87">
        <v>164505.953125</v>
      </c>
      <c r="H87">
        <v>0.40000000596046448</v>
      </c>
      <c r="I87">
        <v>0</v>
      </c>
      <c r="J87">
        <v>0.40000000596046448</v>
      </c>
    </row>
    <row r="88" spans="1:10" ht="15">
      <c r="A88">
        <v>86</v>
      </c>
      <c r="B88">
        <v>47530</v>
      </c>
      <c r="C88">
        <v>3522797</v>
      </c>
      <c r="D88">
        <v>1.7850000411272049E-2</v>
      </c>
      <c r="E88">
        <v>3613793.75</v>
      </c>
      <c r="F88">
        <v>455713.65625</v>
      </c>
      <c r="G88">
        <v>168580.015625</v>
      </c>
      <c r="H88">
        <v>0.40000000596046448</v>
      </c>
      <c r="I88">
        <v>9.9999997764825821E-3</v>
      </c>
      <c r="J88">
        <v>0.40999999642372131</v>
      </c>
    </row>
    <row r="89" spans="1:10" ht="15">
      <c r="A89">
        <v>87</v>
      </c>
      <c r="B89">
        <v>47531</v>
      </c>
      <c r="C89">
        <v>3707643</v>
      </c>
      <c r="D89">
        <v>1.881599985063076E-2</v>
      </c>
      <c r="E89">
        <v>3809143.25</v>
      </c>
      <c r="F89">
        <v>466672.78125</v>
      </c>
      <c r="G89">
        <v>173791.0625</v>
      </c>
      <c r="H89">
        <v>0.40000000596046448</v>
      </c>
      <c r="I89">
        <v>9.9999997764825821E-3</v>
      </c>
      <c r="J89">
        <v>0.41999998688697815</v>
      </c>
    </row>
    <row r="90" spans="1:10" ht="15">
      <c r="A90">
        <v>88</v>
      </c>
      <c r="B90">
        <v>47530</v>
      </c>
      <c r="C90">
        <v>3914590</v>
      </c>
      <c r="D90">
        <v>1.9900999963283539E-2</v>
      </c>
      <c r="E90">
        <v>4028900.5</v>
      </c>
      <c r="F90">
        <v>478705.375</v>
      </c>
      <c r="G90">
        <v>179310.796875</v>
      </c>
      <c r="H90">
        <v>0.40999999642372131</v>
      </c>
      <c r="I90">
        <v>9.9999997764825821E-3</v>
      </c>
      <c r="J90">
        <v>0.43000000715255737</v>
      </c>
    </row>
    <row r="91" spans="1:10" ht="15">
      <c r="A91">
        <v>89</v>
      </c>
      <c r="B91">
        <v>47531</v>
      </c>
      <c r="C91">
        <v>4147859</v>
      </c>
      <c r="D91">
        <v>2.1118000149726868E-2</v>
      </c>
      <c r="E91">
        <v>4275305</v>
      </c>
      <c r="F91">
        <v>493235.125</v>
      </c>
      <c r="G91">
        <v>186220.609375</v>
      </c>
      <c r="H91">
        <v>0.40999999642372131</v>
      </c>
      <c r="I91">
        <v>9.9999997764825821E-3</v>
      </c>
      <c r="J91">
        <v>0.44999998807907104</v>
      </c>
    </row>
    <row r="92" spans="1:10" ht="15">
      <c r="A92">
        <v>90</v>
      </c>
      <c r="B92">
        <v>47530</v>
      </c>
      <c r="C92">
        <v>4409351</v>
      </c>
      <c r="D92">
        <v>2.250399999320507E-2</v>
      </c>
      <c r="E92">
        <v>4556048.5</v>
      </c>
      <c r="F92">
        <v>506371.75</v>
      </c>
      <c r="G92">
        <v>192781.953125</v>
      </c>
      <c r="H92">
        <v>0.40999999642372131</v>
      </c>
      <c r="I92">
        <v>9.9999997764825821E-3</v>
      </c>
      <c r="J92">
        <v>0.46000000834465027</v>
      </c>
    </row>
    <row r="93" spans="1:10" ht="15">
      <c r="A93">
        <v>91</v>
      </c>
      <c r="B93">
        <v>47531</v>
      </c>
      <c r="C93">
        <v>4709771</v>
      </c>
      <c r="D93">
        <v>2.4101000279188156E-2</v>
      </c>
      <c r="E93">
        <v>4879275.5</v>
      </c>
      <c r="F93">
        <v>524069.71875</v>
      </c>
      <c r="G93">
        <v>200863.453125</v>
      </c>
      <c r="H93">
        <v>0.41999998688697815</v>
      </c>
      <c r="I93">
        <v>9.9999997764825821E-3</v>
      </c>
      <c r="J93">
        <v>0.4699999988079071</v>
      </c>
    </row>
    <row r="94" spans="1:10" ht="15">
      <c r="A94">
        <v>92</v>
      </c>
      <c r="B94">
        <v>47531</v>
      </c>
      <c r="C94">
        <v>5057247</v>
      </c>
      <c r="D94">
        <v>2.5962000712752342E-2</v>
      </c>
      <c r="E94">
        <v>5255892.5</v>
      </c>
      <c r="F94">
        <v>544500.125</v>
      </c>
      <c r="G94">
        <v>210351.40625</v>
      </c>
      <c r="H94">
        <v>0.43000000715255737</v>
      </c>
      <c r="I94">
        <v>9.9999997764825821E-3</v>
      </c>
      <c r="J94">
        <v>0.47999998927116394</v>
      </c>
    </row>
    <row r="95" spans="1:10" ht="15">
      <c r="A95">
        <v>93</v>
      </c>
      <c r="B95">
        <v>47530</v>
      </c>
      <c r="C95">
        <v>5467773</v>
      </c>
      <c r="D95">
        <v>2.8192000463604927E-2</v>
      </c>
      <c r="E95">
        <v>5707502.5</v>
      </c>
      <c r="F95">
        <v>572404</v>
      </c>
      <c r="G95">
        <v>225004.578125</v>
      </c>
      <c r="H95">
        <v>0.43999999761581421</v>
      </c>
      <c r="I95">
        <v>9.9999997764825821E-3</v>
      </c>
      <c r="J95">
        <v>0.49000000953674316</v>
      </c>
    </row>
    <row r="96" spans="1:10" ht="15">
      <c r="A96">
        <v>94</v>
      </c>
      <c r="B96">
        <v>47531</v>
      </c>
      <c r="C96">
        <v>5965935</v>
      </c>
      <c r="D96">
        <v>3.0946999788284302E-2</v>
      </c>
      <c r="E96">
        <v>6265097.5</v>
      </c>
      <c r="F96">
        <v>598491.5625</v>
      </c>
      <c r="G96">
        <v>238299.90625</v>
      </c>
      <c r="H96">
        <v>0.43999999761581421</v>
      </c>
      <c r="I96">
        <v>9.9999997764825821E-3</v>
      </c>
      <c r="J96">
        <v>0.5</v>
      </c>
    </row>
    <row r="97" spans="1:10" ht="15">
      <c r="A97">
        <v>95</v>
      </c>
      <c r="B97">
        <v>47530</v>
      </c>
      <c r="C97">
        <v>6587980</v>
      </c>
      <c r="D97">
        <v>3.4476999193429947E-2</v>
      </c>
      <c r="E97">
        <v>6979943</v>
      </c>
      <c r="F97">
        <v>635894.4375</v>
      </c>
      <c r="G97">
        <v>257484.203125</v>
      </c>
      <c r="H97">
        <v>0.44999998807907104</v>
      </c>
      <c r="I97">
        <v>9.9999997764825821E-3</v>
      </c>
      <c r="J97">
        <v>0.50999999046325684</v>
      </c>
    </row>
    <row r="98" spans="1:10" ht="15">
      <c r="A98">
        <v>96</v>
      </c>
      <c r="B98">
        <v>47531</v>
      </c>
      <c r="C98">
        <v>7416647</v>
      </c>
      <c r="D98">
        <v>3.9368998259305954E-2</v>
      </c>
      <c r="E98">
        <v>7970111.5</v>
      </c>
      <c r="F98">
        <v>688748.75</v>
      </c>
      <c r="G98">
        <v>286645.875</v>
      </c>
      <c r="H98">
        <v>0.46000000834465027</v>
      </c>
      <c r="I98">
        <v>9.9999997764825821E-3</v>
      </c>
      <c r="J98">
        <v>0.50999999046325684</v>
      </c>
    </row>
    <row r="99" spans="1:10" ht="15">
      <c r="A99">
        <v>97</v>
      </c>
      <c r="B99">
        <v>47530</v>
      </c>
      <c r="C99">
        <v>8610826</v>
      </c>
      <c r="D99">
        <v>4.7003000974655151E-2</v>
      </c>
      <c r="E99">
        <v>9515865</v>
      </c>
      <c r="F99">
        <v>751229.5</v>
      </c>
      <c r="G99">
        <v>321796.34375</v>
      </c>
      <c r="H99">
        <v>0.4699999988079071</v>
      </c>
      <c r="I99">
        <v>9.9999997764825821E-3</v>
      </c>
      <c r="J99">
        <v>0.51999998092651367</v>
      </c>
    </row>
    <row r="100" spans="1:10" ht="15">
      <c r="A100">
        <v>98</v>
      </c>
      <c r="B100">
        <v>47531</v>
      </c>
      <c r="C100">
        <v>10622477</v>
      </c>
      <c r="D100">
        <v>6.1911001801490784E-2</v>
      </c>
      <c r="E100">
        <v>12533686</v>
      </c>
      <c r="F100">
        <v>862232.5625</v>
      </c>
      <c r="G100">
        <v>396307.5</v>
      </c>
      <c r="H100">
        <v>0.47999998927116394</v>
      </c>
      <c r="I100">
        <v>9.9999997764825821E-3</v>
      </c>
      <c r="J100">
        <v>0.52999997138977051</v>
      </c>
    </row>
    <row r="101" spans="1:10" ht="15">
      <c r="A101">
        <v>99</v>
      </c>
      <c r="B101">
        <v>4753</v>
      </c>
      <c r="C101">
        <v>15318722</v>
      </c>
      <c r="D101">
        <v>7.7889999374747276E-3</v>
      </c>
      <c r="E101">
        <v>15768208</v>
      </c>
      <c r="F101">
        <v>956127.9375</v>
      </c>
      <c r="G101">
        <v>470577.9375</v>
      </c>
      <c r="H101">
        <v>0.47999998927116394</v>
      </c>
      <c r="I101">
        <v>9.9999997764825821E-3</v>
      </c>
      <c r="J101">
        <v>0.52999997138977051</v>
      </c>
    </row>
    <row r="102" spans="1:10" ht="15">
      <c r="A102">
        <v>99.099998474121094</v>
      </c>
      <c r="B102">
        <v>4753</v>
      </c>
      <c r="C102">
        <v>16247438</v>
      </c>
      <c r="D102">
        <v>8.2970000803470612E-3</v>
      </c>
      <c r="E102">
        <v>16797114</v>
      </c>
      <c r="F102">
        <v>975468.25</v>
      </c>
      <c r="G102">
        <v>479730.3125</v>
      </c>
      <c r="H102">
        <v>0.47999998927116394</v>
      </c>
      <c r="I102">
        <v>9.9999997764825821E-3</v>
      </c>
      <c r="J102">
        <v>0.54000002145767212</v>
      </c>
    </row>
    <row r="103" spans="1:10" ht="15">
      <c r="A103">
        <v>99.199996948242188</v>
      </c>
      <c r="B103">
        <v>4753</v>
      </c>
      <c r="C103">
        <v>17379672</v>
      </c>
      <c r="D103">
        <v>8.9170001447200775E-3</v>
      </c>
      <c r="E103">
        <v>18053078</v>
      </c>
      <c r="F103">
        <v>992250.375</v>
      </c>
      <c r="G103">
        <v>513462.75</v>
      </c>
      <c r="H103">
        <v>0.47999998927116394</v>
      </c>
      <c r="I103">
        <v>9.9999997764825821E-3</v>
      </c>
      <c r="J103">
        <v>0.54000002145767212</v>
      </c>
    </row>
    <row r="104" spans="1:10" ht="15">
      <c r="A104">
        <v>99.300003051757812</v>
      </c>
      <c r="B104">
        <v>4753</v>
      </c>
      <c r="C104">
        <v>18784184</v>
      </c>
      <c r="D104">
        <v>9.7009995952248573E-3</v>
      </c>
      <c r="E104">
        <v>19640280</v>
      </c>
      <c r="F104">
        <v>1046184</v>
      </c>
      <c r="G104">
        <v>564756.4375</v>
      </c>
      <c r="H104">
        <v>0.47999998927116394</v>
      </c>
      <c r="I104">
        <v>9.9999997764825821E-3</v>
      </c>
      <c r="J104">
        <v>0.54000002145767212</v>
      </c>
    </row>
    <row r="105" spans="1:10" ht="15">
      <c r="A105">
        <v>99.400001525878906</v>
      </c>
      <c r="B105">
        <v>4753</v>
      </c>
      <c r="C105">
        <v>20564492</v>
      </c>
      <c r="D105">
        <v>1.0727000422775745E-2</v>
      </c>
      <c r="E105">
        <v>21716842</v>
      </c>
      <c r="F105">
        <v>1101670.75</v>
      </c>
      <c r="G105">
        <v>612452.25</v>
      </c>
      <c r="H105">
        <v>0.47999998927116394</v>
      </c>
      <c r="I105">
        <v>9.9999997764825821E-3</v>
      </c>
      <c r="J105">
        <v>0.52999997138977051</v>
      </c>
    </row>
    <row r="106" spans="1:10" ht="15">
      <c r="A106">
        <v>99.5</v>
      </c>
      <c r="B106">
        <v>4753</v>
      </c>
      <c r="C106">
        <v>23002660</v>
      </c>
      <c r="D106">
        <v>1.217500027269125E-2</v>
      </c>
      <c r="E106">
        <v>24647748</v>
      </c>
      <c r="F106">
        <v>1159624.625</v>
      </c>
      <c r="G106">
        <v>655901.9375</v>
      </c>
      <c r="H106">
        <v>0.49000000953674316</v>
      </c>
      <c r="I106">
        <v>9.9999997764825821E-3</v>
      </c>
      <c r="J106">
        <v>0.52999997138977051</v>
      </c>
    </row>
    <row r="107" spans="1:10" ht="15">
      <c r="A107">
        <v>99.599998474121094</v>
      </c>
      <c r="B107">
        <v>4753</v>
      </c>
      <c r="C107">
        <v>26448966</v>
      </c>
      <c r="D107">
        <v>1.4267999678850174E-2</v>
      </c>
      <c r="E107">
        <v>28885586</v>
      </c>
      <c r="F107">
        <v>1191853.5</v>
      </c>
      <c r="G107">
        <v>708702.125</v>
      </c>
      <c r="H107">
        <v>0.49000000953674316</v>
      </c>
      <c r="I107">
        <v>9.9999997764825821E-3</v>
      </c>
      <c r="J107">
        <v>0.54000002145767212</v>
      </c>
    </row>
    <row r="108" spans="1:10" ht="15">
      <c r="A108">
        <v>99.699996948242188</v>
      </c>
      <c r="B108">
        <v>4753</v>
      </c>
      <c r="C108">
        <v>31861906</v>
      </c>
      <c r="D108">
        <v>1.801300048828125E-2</v>
      </c>
      <c r="E108">
        <v>36466984</v>
      </c>
      <c r="F108">
        <v>1359128.625</v>
      </c>
      <c r="G108">
        <v>855826.75</v>
      </c>
      <c r="H108">
        <v>0.47999998927116394</v>
      </c>
      <c r="I108">
        <v>9.9999997764825821E-3</v>
      </c>
      <c r="J108">
        <v>0.54000002145767212</v>
      </c>
    </row>
    <row r="109" spans="1:10" ht="15">
      <c r="A109">
        <v>99.800003051757812</v>
      </c>
      <c r="B109">
        <v>4753</v>
      </c>
      <c r="C109">
        <v>42536276</v>
      </c>
      <c r="D109">
        <v>2.6714000850915909E-2</v>
      </c>
      <c r="E109">
        <v>54083832</v>
      </c>
      <c r="F109">
        <v>1636909.375</v>
      </c>
      <c r="G109">
        <v>1139108.375</v>
      </c>
      <c r="H109">
        <v>0.49000000953674316</v>
      </c>
      <c r="I109">
        <v>9.9999997764825821E-3</v>
      </c>
      <c r="J109">
        <v>0.54000002145767212</v>
      </c>
    </row>
    <row r="110" spans="1:10" ht="15">
      <c r="A110">
        <v>99.900001525878906</v>
      </c>
      <c r="B110">
        <v>476</v>
      </c>
      <c r="C110">
        <v>70973400</v>
      </c>
      <c r="D110">
        <v>3.6430000327527523E-3</v>
      </c>
      <c r="E110">
        <v>73648872</v>
      </c>
      <c r="F110">
        <v>1760989.25</v>
      </c>
      <c r="G110">
        <v>1275785.125</v>
      </c>
      <c r="H110">
        <v>0.47999998927116394</v>
      </c>
      <c r="I110">
        <v>9.9999997764825821E-3</v>
      </c>
      <c r="J110">
        <v>0.54000002145767212</v>
      </c>
    </row>
    <row r="111" spans="1:10" ht="15">
      <c r="A111">
        <v>99.910003662109375</v>
      </c>
      <c r="B111">
        <v>475</v>
      </c>
      <c r="C111">
        <v>76382352</v>
      </c>
      <c r="D111">
        <v>3.9280001074075699E-3</v>
      </c>
      <c r="E111">
        <v>79570680</v>
      </c>
      <c r="F111">
        <v>2111085</v>
      </c>
      <c r="G111">
        <v>1284027.5</v>
      </c>
      <c r="H111">
        <v>0.49000000953674316</v>
      </c>
      <c r="I111">
        <v>9.9999997764825821E-3</v>
      </c>
      <c r="J111">
        <v>0.55000001192092896</v>
      </c>
    </row>
    <row r="112" spans="1:10" ht="15">
      <c r="A112">
        <v>99.919998168945312</v>
      </c>
      <c r="B112">
        <v>475</v>
      </c>
      <c r="C112">
        <v>82822600</v>
      </c>
      <c r="D112">
        <v>4.3020001612603664E-3</v>
      </c>
      <c r="E112">
        <v>87155120</v>
      </c>
      <c r="F112">
        <v>2100941</v>
      </c>
      <c r="G112">
        <v>1458686.75</v>
      </c>
      <c r="H112">
        <v>0.49000000953674316</v>
      </c>
      <c r="I112">
        <v>9.9999997764825821E-3</v>
      </c>
      <c r="J112">
        <v>0.55000001192092896</v>
      </c>
    </row>
    <row r="113" spans="1:10" ht="15">
      <c r="A113">
        <v>99.930000305175781</v>
      </c>
      <c r="B113">
        <v>476</v>
      </c>
      <c r="C113">
        <v>91603152</v>
      </c>
      <c r="D113">
        <v>4.7709997743368149E-3</v>
      </c>
      <c r="E113">
        <v>96440576</v>
      </c>
      <c r="F113">
        <v>2333829.5</v>
      </c>
      <c r="G113">
        <v>1578034.125</v>
      </c>
      <c r="H113">
        <v>0.5</v>
      </c>
      <c r="I113">
        <v>9.9999997764825821E-3</v>
      </c>
      <c r="J113">
        <v>0.54000002145767212</v>
      </c>
    </row>
    <row r="114" spans="1:10" ht="15">
      <c r="A114">
        <v>99.94000244140625</v>
      </c>
      <c r="B114">
        <v>475</v>
      </c>
      <c r="C114">
        <v>101209984</v>
      </c>
      <c r="D114">
        <v>5.2880002185702324E-3</v>
      </c>
      <c r="E114">
        <v>107125648</v>
      </c>
      <c r="F114">
        <v>2628608.75</v>
      </c>
      <c r="G114">
        <v>1771408.375</v>
      </c>
      <c r="H114">
        <v>0.5</v>
      </c>
      <c r="I114">
        <v>9.9999997764825821E-3</v>
      </c>
      <c r="J114">
        <v>0.56000000238418579</v>
      </c>
    </row>
    <row r="115" spans="1:10" ht="15">
      <c r="A115">
        <v>99.949996948242188</v>
      </c>
      <c r="B115">
        <v>475</v>
      </c>
      <c r="C115">
        <v>113783448</v>
      </c>
      <c r="D115">
        <v>6.0499999672174454E-3</v>
      </c>
      <c r="E115">
        <v>122557824</v>
      </c>
      <c r="F115">
        <v>2789646</v>
      </c>
      <c r="G115">
        <v>1924509.25</v>
      </c>
      <c r="H115">
        <v>0.49000000953674316</v>
      </c>
      <c r="I115">
        <v>9.9999997764825821E-3</v>
      </c>
      <c r="J115">
        <v>0.55000001192092896</v>
      </c>
    </row>
    <row r="116" spans="1:10" ht="15">
      <c r="A116">
        <v>99.959999084472656</v>
      </c>
      <c r="B116">
        <v>475</v>
      </c>
      <c r="C116">
        <v>131939360</v>
      </c>
      <c r="D116">
        <v>7.1979998610913754E-3</v>
      </c>
      <c r="E116">
        <v>145818800</v>
      </c>
      <c r="F116">
        <v>3183442.25</v>
      </c>
      <c r="G116">
        <v>2180419.75</v>
      </c>
      <c r="H116">
        <v>0.5</v>
      </c>
      <c r="I116">
        <v>9.9999997764825821E-3</v>
      </c>
      <c r="J116">
        <v>0.56000000238418579</v>
      </c>
    </row>
    <row r="117" spans="1:10" ht="15">
      <c r="A117">
        <v>99.970001220703125</v>
      </c>
      <c r="B117">
        <v>476</v>
      </c>
      <c r="C117">
        <v>160890016</v>
      </c>
      <c r="D117">
        <v>9.0779997408390045E-3</v>
      </c>
      <c r="E117">
        <v>183513872</v>
      </c>
      <c r="F117">
        <v>3961856.75</v>
      </c>
      <c r="G117">
        <v>2319368.75</v>
      </c>
      <c r="H117">
        <v>0.49000000953674316</v>
      </c>
      <c r="I117">
        <v>9.9999997764825821E-3</v>
      </c>
      <c r="J117">
        <v>0.56000000238418579</v>
      </c>
    </row>
    <row r="118" spans="1:10" ht="15">
      <c r="A118">
        <v>99.980003356933594</v>
      </c>
      <c r="B118">
        <v>475</v>
      </c>
      <c r="C118">
        <v>210980048</v>
      </c>
      <c r="D118">
        <v>1.3104000128805637E-2</v>
      </c>
      <c r="E118">
        <v>265459392</v>
      </c>
      <c r="F118">
        <v>5792023.5</v>
      </c>
      <c r="G118">
        <v>3624543.25</v>
      </c>
      <c r="H118">
        <v>0.49000000953674316</v>
      </c>
      <c r="I118">
        <v>9.9999997764825821E-3</v>
      </c>
      <c r="J118">
        <v>0.56000000238418579</v>
      </c>
    </row>
    <row r="119" spans="1:10" ht="15">
      <c r="A119">
        <v>99.989997863769531</v>
      </c>
      <c r="B119">
        <v>47</v>
      </c>
      <c r="C119">
        <v>343107808</v>
      </c>
      <c r="D119">
        <v>1.7219999572262168E-3</v>
      </c>
      <c r="E119">
        <v>352607232</v>
      </c>
      <c r="F119">
        <v>5254936</v>
      </c>
      <c r="G119">
        <v>3785361.5</v>
      </c>
      <c r="H119">
        <v>0.4699999988079071</v>
      </c>
      <c r="I119">
        <v>9.9999997764825821E-3</v>
      </c>
      <c r="J119">
        <v>0.56999999284744263</v>
      </c>
    </row>
    <row r="120" spans="1:10" ht="15">
      <c r="A120">
        <v>99.990997314453125</v>
      </c>
      <c r="B120">
        <v>48</v>
      </c>
      <c r="C120">
        <v>362396992</v>
      </c>
      <c r="D120">
        <v>1.8769999733194709E-3</v>
      </c>
      <c r="E120">
        <v>376313216</v>
      </c>
      <c r="F120">
        <v>7090328</v>
      </c>
      <c r="G120">
        <v>4619458.5</v>
      </c>
      <c r="H120">
        <v>0.5</v>
      </c>
      <c r="I120">
        <v>9.9999997764825821E-3</v>
      </c>
      <c r="J120">
        <v>0.56999999284744263</v>
      </c>
    </row>
    <row r="121" spans="1:10" ht="15">
      <c r="A121">
        <v>99.991996765136719</v>
      </c>
      <c r="B121">
        <v>47</v>
      </c>
      <c r="C121">
        <v>389653152</v>
      </c>
      <c r="D121">
        <v>1.9829999655485153E-3</v>
      </c>
      <c r="E121">
        <v>406055456</v>
      </c>
      <c r="F121">
        <v>5475363</v>
      </c>
      <c r="G121">
        <v>4629629.5</v>
      </c>
      <c r="H121">
        <v>0.5</v>
      </c>
      <c r="I121">
        <v>9.9999997764825821E-3</v>
      </c>
      <c r="J121">
        <v>0.56000000238418579</v>
      </c>
    </row>
    <row r="122" spans="1:10" ht="15">
      <c r="A122">
        <v>99.992996215820312</v>
      </c>
      <c r="B122">
        <v>48</v>
      </c>
      <c r="C122">
        <v>423546624</v>
      </c>
      <c r="D122">
        <v>2.225999953225255E-3</v>
      </c>
      <c r="E122">
        <v>446262656</v>
      </c>
      <c r="F122">
        <v>7515251</v>
      </c>
      <c r="G122">
        <v>5519055.5</v>
      </c>
      <c r="H122">
        <v>0.49000000953674316</v>
      </c>
      <c r="I122">
        <v>9.9999997764825821E-3</v>
      </c>
      <c r="J122">
        <v>0.56000000238418579</v>
      </c>
    </row>
    <row r="123" spans="1:10" ht="15">
      <c r="A123">
        <v>99.994003295898438</v>
      </c>
      <c r="B123">
        <v>48</v>
      </c>
      <c r="C123">
        <v>472388480</v>
      </c>
      <c r="D123">
        <v>2.4840000551193953E-3</v>
      </c>
      <c r="E123">
        <v>498000416</v>
      </c>
      <c r="F123">
        <v>7739842.5</v>
      </c>
      <c r="G123">
        <v>3668046.25</v>
      </c>
      <c r="H123">
        <v>0.51999998092651367</v>
      </c>
      <c r="I123">
        <v>9.9999997764825821E-3</v>
      </c>
      <c r="J123">
        <v>0.56000000238418579</v>
      </c>
    </row>
    <row r="124" spans="1:10" ht="15">
      <c r="A124">
        <v>99.995002746582031</v>
      </c>
      <c r="B124">
        <v>47</v>
      </c>
      <c r="C124">
        <v>524897696</v>
      </c>
      <c r="D124">
        <v>2.7709999121725559E-3</v>
      </c>
      <c r="E124">
        <v>567304704</v>
      </c>
      <c r="F124">
        <v>7745014.5</v>
      </c>
      <c r="G124">
        <v>5949698.5</v>
      </c>
      <c r="H124">
        <v>0.47999998927116394</v>
      </c>
      <c r="I124">
        <v>9.9999997764825821E-3</v>
      </c>
      <c r="J124">
        <v>0.56000000238418579</v>
      </c>
    </row>
    <row r="125" spans="1:10" ht="15">
      <c r="A125">
        <v>99.996002197265625</v>
      </c>
      <c r="B125">
        <v>48</v>
      </c>
      <c r="C125">
        <v>621577472</v>
      </c>
      <c r="D125">
        <v>3.3489998895674944E-3</v>
      </c>
      <c r="E125">
        <v>671397952</v>
      </c>
      <c r="F125">
        <v>8410360</v>
      </c>
      <c r="G125">
        <v>6090107</v>
      </c>
      <c r="H125">
        <v>0.47999998927116394</v>
      </c>
      <c r="I125">
        <v>9.9999997764825821E-3</v>
      </c>
      <c r="J125">
        <v>0.56999999284744263</v>
      </c>
    </row>
    <row r="126" spans="1:10" ht="15">
      <c r="A126">
        <v>99.997001647949219</v>
      </c>
      <c r="B126">
        <v>47</v>
      </c>
      <c r="C126">
        <v>721496000</v>
      </c>
      <c r="D126">
        <v>4.0359999984502792E-3</v>
      </c>
      <c r="E126">
        <v>826401280</v>
      </c>
      <c r="F126">
        <v>12512235</v>
      </c>
      <c r="G126">
        <v>8690842</v>
      </c>
      <c r="H126">
        <v>0.4699999988079071</v>
      </c>
      <c r="I126">
        <v>9.9999997764825821E-3</v>
      </c>
      <c r="J126">
        <v>0.56999999284744263</v>
      </c>
    </row>
    <row r="127" spans="1:10" ht="15">
      <c r="A127">
        <v>99.998001098632812</v>
      </c>
      <c r="B127">
        <v>48</v>
      </c>
      <c r="C127">
        <v>942774720</v>
      </c>
      <c r="D127">
        <v>5.8320001699030399E-3</v>
      </c>
      <c r="E127">
        <v>1170000000</v>
      </c>
      <c r="F127">
        <v>16628869</v>
      </c>
      <c r="G127">
        <v>11555836</v>
      </c>
      <c r="H127">
        <v>0.46000000834465027</v>
      </c>
      <c r="I127">
        <v>9.9999997764825821E-3</v>
      </c>
      <c r="J127">
        <v>0.56999999284744263</v>
      </c>
    </row>
    <row r="128" spans="1:10" ht="15">
      <c r="A128">
        <v>99.999000549316406</v>
      </c>
      <c r="B128">
        <v>48</v>
      </c>
      <c r="C128">
        <v>1539326720</v>
      </c>
      <c r="D128">
        <v>3.7351001054048538E-2</v>
      </c>
      <c r="E128">
        <v>7489999872</v>
      </c>
      <c r="F128">
        <v>90250120</v>
      </c>
      <c r="G128">
        <v>39859576</v>
      </c>
      <c r="H128">
        <v>0.4699999988079071</v>
      </c>
      <c r="I128">
        <v>9.9999997764825821E-3</v>
      </c>
      <c r="J128">
        <v>0.56000000238418579</v>
      </c>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40"/>
  <sheetViews>
    <sheetView workbookViewId="0">
      <pane xSplit="1" ySplit="5" topLeftCell="B6" activePane="bottomRight" state="frozen"/>
      <selection activeCell="D14" sqref="D14"/>
      <selection pane="topRight" activeCell="D14" sqref="D14"/>
      <selection pane="bottomLeft" activeCell="D14" sqref="D14"/>
      <selection pane="bottomRight" activeCell="A2" sqref="A2:P2"/>
    </sheetView>
  </sheetViews>
  <sheetFormatPr baseColWidth="10" defaultRowHeight="15" x14ac:dyDescent="0"/>
  <cols>
    <col min="1" max="1" width="15.5" style="1" customWidth="1"/>
    <col min="2" max="5" width="12" style="1" customWidth="1"/>
    <col min="6" max="6" width="2.83203125" style="1" customWidth="1"/>
    <col min="7" max="10" width="12" style="1" customWidth="1"/>
    <col min="11" max="11" width="2.83203125" style="1" customWidth="1"/>
    <col min="12" max="14" width="10.83203125" style="1"/>
    <col min="15" max="15" width="2.83203125" style="1" customWidth="1"/>
    <col min="16" max="16384" width="10.83203125" style="1"/>
  </cols>
  <sheetData>
    <row r="1" spans="1:19" ht="16" thickBot="1"/>
    <row r="2" spans="1:19" ht="33" customHeight="1" thickTop="1">
      <c r="A2" s="154" t="s">
        <v>185</v>
      </c>
      <c r="B2" s="154"/>
      <c r="C2" s="154"/>
      <c r="D2" s="154"/>
      <c r="E2" s="154"/>
      <c r="F2" s="154"/>
      <c r="G2" s="154"/>
      <c r="H2" s="154"/>
      <c r="I2" s="154"/>
      <c r="J2" s="154"/>
      <c r="K2" s="154"/>
      <c r="L2" s="154"/>
      <c r="M2" s="154"/>
      <c r="N2" s="154"/>
      <c r="O2" s="154"/>
      <c r="P2" s="154"/>
    </row>
    <row r="3" spans="1:19">
      <c r="A3" s="5"/>
      <c r="B3" s="28" t="s">
        <v>47</v>
      </c>
      <c r="C3" s="28" t="s">
        <v>46</v>
      </c>
      <c r="D3" s="28" t="s">
        <v>45</v>
      </c>
      <c r="E3" s="28" t="s">
        <v>44</v>
      </c>
      <c r="F3" s="28"/>
      <c r="G3" s="28" t="s">
        <v>43</v>
      </c>
      <c r="H3" s="28" t="s">
        <v>42</v>
      </c>
      <c r="I3" s="28" t="s">
        <v>41</v>
      </c>
      <c r="J3" s="28" t="s">
        <v>40</v>
      </c>
      <c r="K3" s="28"/>
      <c r="L3" s="28" t="s">
        <v>39</v>
      </c>
      <c r="M3" s="28" t="s">
        <v>38</v>
      </c>
      <c r="N3" s="28" t="s">
        <v>37</v>
      </c>
      <c r="O3" s="28"/>
      <c r="P3" s="28" t="s">
        <v>56</v>
      </c>
    </row>
    <row r="4" spans="1:19" ht="44" customHeight="1">
      <c r="A4" s="5"/>
      <c r="B4" s="158" t="s">
        <v>36</v>
      </c>
      <c r="C4" s="158"/>
      <c r="D4" s="158"/>
      <c r="E4" s="158"/>
      <c r="F4" s="27"/>
      <c r="G4" s="157" t="s">
        <v>35</v>
      </c>
      <c r="H4" s="157"/>
      <c r="I4" s="157"/>
      <c r="J4" s="157"/>
      <c r="K4" s="27"/>
      <c r="L4" s="159" t="s">
        <v>34</v>
      </c>
      <c r="M4" s="159"/>
      <c r="N4" s="159"/>
      <c r="O4" s="131"/>
      <c r="P4" s="161" t="s">
        <v>138</v>
      </c>
      <c r="R4" s="160" t="s">
        <v>33</v>
      </c>
      <c r="S4" s="160" t="s">
        <v>32</v>
      </c>
    </row>
    <row r="5" spans="1:19" s="22" customFormat="1" ht="31" customHeight="1">
      <c r="A5" s="25"/>
      <c r="B5" s="24" t="s">
        <v>31</v>
      </c>
      <c r="C5" s="26" t="s">
        <v>30</v>
      </c>
      <c r="D5" s="26" t="s">
        <v>29</v>
      </c>
      <c r="E5" s="26" t="s">
        <v>28</v>
      </c>
      <c r="F5" s="25"/>
      <c r="G5" s="24" t="s">
        <v>31</v>
      </c>
      <c r="H5" s="26" t="s">
        <v>30</v>
      </c>
      <c r="I5" s="26" t="s">
        <v>29</v>
      </c>
      <c r="J5" s="26" t="s">
        <v>28</v>
      </c>
      <c r="K5" s="25"/>
      <c r="L5" s="24" t="s">
        <v>27</v>
      </c>
      <c r="M5" s="23" t="s">
        <v>26</v>
      </c>
      <c r="N5" s="23" t="s">
        <v>25</v>
      </c>
      <c r="O5" s="23"/>
      <c r="P5" s="162"/>
      <c r="R5" s="160"/>
      <c r="S5" s="160"/>
    </row>
    <row r="6" spans="1:19">
      <c r="A6" s="16" t="s">
        <v>24</v>
      </c>
      <c r="B6" s="21">
        <f>$L6*B$23/G6</f>
        <v>-2.2784803465642047E-3</v>
      </c>
      <c r="C6" s="21">
        <f>$L6*C$23/H6</f>
        <v>-4.8911776817019146E-3</v>
      </c>
      <c r="D6" s="21">
        <f>$L6*D$23/I6</f>
        <v>-1.0498388982109453E-3</v>
      </c>
      <c r="E6" s="21">
        <f>$L6*E$23/J6</f>
        <v>-3.3863626085032105E-3</v>
      </c>
      <c r="F6" s="5"/>
      <c r="G6" s="21">
        <f>T.J9!B6*(1-B$23)+$L6*B$23</f>
        <v>-2.6894512625947869E-2</v>
      </c>
      <c r="H6" s="21">
        <f>T.J9!C6*(1-C$23)+$L6*C$23</f>
        <v>-1.252839754276169E-2</v>
      </c>
      <c r="I6" s="21">
        <f>T.J9!D6*(1-D$23)+$L6*D$23</f>
        <v>-5.8369544654014428E-2</v>
      </c>
      <c r="J6" s="21">
        <f>T.J9!E6*(1-E$23)+$L6*E$23</f>
        <v>-1.8095704900229378E-2</v>
      </c>
      <c r="K6" s="5"/>
      <c r="L6" s="20">
        <f t="shared" ref="L6:L21" si="0">(R6/R$23+S6/S$23)/2</f>
        <v>2.0881252592595241E-3</v>
      </c>
      <c r="M6" s="19">
        <f t="shared" ref="M6:M21" si="1">S6/SUM(S$6:S$21)</f>
        <v>1.1507203468781215E-3</v>
      </c>
      <c r="N6" s="19">
        <f t="shared" ref="N6:N21" si="2">R6/R$23</f>
        <v>3.0255301716409265E-3</v>
      </c>
      <c r="O6" s="8"/>
      <c r="P6" s="132">
        <f>P$23</f>
        <v>0.9</v>
      </c>
      <c r="R6" s="18">
        <v>7.1382873660874777</v>
      </c>
      <c r="S6" s="13">
        <v>1.1599104014892578</v>
      </c>
    </row>
    <row r="7" spans="1:19">
      <c r="A7" s="16" t="s">
        <v>23</v>
      </c>
      <c r="B7" s="15">
        <f>(B6+B8)/2</f>
        <v>-6.7409252119335328E-4</v>
      </c>
      <c r="C7" s="15">
        <f t="shared" ref="C7:C21" si="3">$L7*C$23/H7</f>
        <v>3.0510270574556687E-3</v>
      </c>
      <c r="D7" s="15">
        <f t="shared" ref="D7:D21" si="4">$L7*D$23/I7</f>
        <v>-5.4054910742934036E-4</v>
      </c>
      <c r="E7" s="15">
        <f t="shared" ref="E7:E21" si="5">$L7*E$23/J7</f>
        <v>-2.6150664308880828E-2</v>
      </c>
      <c r="F7" s="5"/>
      <c r="G7" s="15">
        <f>T.J9!B7*(1-B$23)+$L7*B$23</f>
        <v>-1.2705236905829765E-6</v>
      </c>
      <c r="H7" s="15">
        <f>T.J9!C7*(1-C$23)+$L7*C$23</f>
        <v>1.1966936265440985E-3</v>
      </c>
      <c r="I7" s="15">
        <f>T.J9!D7*(1-D$23)+$L7*D$23</f>
        <v>-6.7545105225209623E-3</v>
      </c>
      <c r="J7" s="15">
        <f>T.J9!E7*(1-E$23)+$L7*E$23</f>
        <v>-1.3961957489664446E-4</v>
      </c>
      <c r="K7" s="5"/>
      <c r="L7" s="14">
        <f t="shared" si="0"/>
        <v>1.244161100335915E-4</v>
      </c>
      <c r="M7" s="8">
        <f t="shared" si="1"/>
        <v>4.476196162913676E-5</v>
      </c>
      <c r="N7" s="8">
        <f t="shared" si="2"/>
        <v>2.0407025843804626E-4</v>
      </c>
      <c r="O7" s="8"/>
      <c r="P7" s="132">
        <f t="shared" ref="P7:P21" si="6">P$23</f>
        <v>0.9</v>
      </c>
      <c r="R7" s="13">
        <v>0.48147335011121367</v>
      </c>
      <c r="S7" s="13">
        <v>4.5119446289062497E-2</v>
      </c>
    </row>
    <row r="8" spans="1:19">
      <c r="A8" s="16" t="s">
        <v>22</v>
      </c>
      <c r="B8" s="15">
        <f t="shared" ref="B8:B21" si="7">$L8*B$23/G8</f>
        <v>9.3029530417749822E-4</v>
      </c>
      <c r="C8" s="15">
        <f t="shared" si="3"/>
        <v>7.8170514752800473E-4</v>
      </c>
      <c r="D8" s="15">
        <f t="shared" si="4"/>
        <v>5.3329446377778367E-3</v>
      </c>
      <c r="E8" s="15">
        <f t="shared" si="5"/>
        <v>1.2523017353183545E-3</v>
      </c>
      <c r="F8" s="5"/>
      <c r="G8" s="15">
        <f>T.J9!B8*(1-B$23)+$L8*B$23</f>
        <v>6.2598997951733406E-3</v>
      </c>
      <c r="H8" s="15">
        <f>T.J9!C8*(1-C$23)+$L8*C$23</f>
        <v>7.4498107150596854E-3</v>
      </c>
      <c r="I8" s="15">
        <f>T.J9!D8*(1-D$23)+$L8*D$23</f>
        <v>1.0919962196528699E-3</v>
      </c>
      <c r="J8" s="15">
        <f>T.J9!E8*(1-E$23)+$L8*E$23</f>
        <v>4.6502813338280677E-3</v>
      </c>
      <c r="K8" s="5"/>
      <c r="L8" s="14">
        <f t="shared" si="0"/>
        <v>1.9844300351463376E-4</v>
      </c>
      <c r="M8" s="8">
        <f t="shared" si="1"/>
        <v>8.3986696268295452E-5</v>
      </c>
      <c r="N8" s="8">
        <f t="shared" si="2"/>
        <v>3.1289931076097208E-4</v>
      </c>
      <c r="O8" s="8"/>
      <c r="P8" s="132">
        <f t="shared" si="6"/>
        <v>0.9</v>
      </c>
      <c r="R8" s="13">
        <v>0.7382392738298591</v>
      </c>
      <c r="S8" s="13">
        <v>8.4657443359375001E-2</v>
      </c>
    </row>
    <row r="9" spans="1:19">
      <c r="A9" s="16" t="s">
        <v>21</v>
      </c>
      <c r="B9" s="15">
        <f t="shared" si="7"/>
        <v>5.1479013601834437E-4</v>
      </c>
      <c r="C9" s="15">
        <f t="shared" si="3"/>
        <v>4.7543994052384189E-4</v>
      </c>
      <c r="D9" s="15">
        <f t="shared" si="4"/>
        <v>1.0245562858460198E-3</v>
      </c>
      <c r="E9" s="15">
        <f t="shared" si="5"/>
        <v>6.4263792751702352E-4</v>
      </c>
      <c r="F9" s="5"/>
      <c r="G9" s="15">
        <f>T.J9!B9*(1-B$23)+$L9*B$23</f>
        <v>1.6438252228717132E-2</v>
      </c>
      <c r="H9" s="15">
        <f>T.J9!C9*(1-C$23)+$L9*C$23</f>
        <v>1.7798778309204313E-2</v>
      </c>
      <c r="I9" s="15">
        <f>T.J9!D9*(1-D$23)+$L9*D$23</f>
        <v>8.259429196452105E-3</v>
      </c>
      <c r="J9" s="15">
        <f>T.J9!E9*(1-E$23)+$L9*E$23</f>
        <v>1.31679904630294E-2</v>
      </c>
      <c r="K9" s="17"/>
      <c r="L9" s="14">
        <f t="shared" si="0"/>
        <v>2.8835895183087844E-4</v>
      </c>
      <c r="M9" s="8">
        <f t="shared" si="1"/>
        <v>1.2329751005091145E-5</v>
      </c>
      <c r="N9" s="8">
        <f t="shared" si="2"/>
        <v>5.6438815265666571E-4</v>
      </c>
      <c r="O9" s="8"/>
      <c r="P9" s="132">
        <f t="shared" si="6"/>
        <v>0.9</v>
      </c>
      <c r="R9" s="13">
        <v>1.3315897020103049</v>
      </c>
      <c r="S9" s="13">
        <v>1.2428220703124999E-2</v>
      </c>
    </row>
    <row r="10" spans="1:19">
      <c r="A10" s="16" t="s">
        <v>20</v>
      </c>
      <c r="B10" s="15">
        <f t="shared" si="7"/>
        <v>6.1687243511894378E-4</v>
      </c>
      <c r="C10" s="15">
        <f t="shared" si="3"/>
        <v>6.0777785078298941E-4</v>
      </c>
      <c r="D10" s="15">
        <f t="shared" si="4"/>
        <v>6.5696724246788361E-4</v>
      </c>
      <c r="E10" s="15">
        <f t="shared" si="5"/>
        <v>7.4985224472908136E-4</v>
      </c>
      <c r="F10" s="5"/>
      <c r="G10" s="15">
        <f>T.J9!B10*(1-B$23)+$L10*B$23</f>
        <v>3.2329814490166899E-2</v>
      </c>
      <c r="H10" s="15">
        <f>T.J9!C10*(1-C$23)+$L10*C$23</f>
        <v>3.2813587013413338E-2</v>
      </c>
      <c r="I10" s="15">
        <f>T.J9!D10*(1-D$23)+$L10*D$23</f>
        <v>3.035672116097618E-2</v>
      </c>
      <c r="J10" s="15">
        <f>T.J9!E10*(1-E$23)+$L10*E$23</f>
        <v>2.6596401533342653E-2</v>
      </c>
      <c r="K10" s="17"/>
      <c r="L10" s="14">
        <f t="shared" si="0"/>
        <v>6.7958871481853755E-4</v>
      </c>
      <c r="M10" s="8">
        <f t="shared" si="1"/>
        <v>4.8183011148598308E-4</v>
      </c>
      <c r="N10" s="8">
        <f t="shared" si="2"/>
        <v>8.7734731815109206E-4</v>
      </c>
      <c r="O10" s="8"/>
      <c r="P10" s="132">
        <f t="shared" si="6"/>
        <v>0.9</v>
      </c>
      <c r="R10" s="13">
        <v>2.0699701941600543</v>
      </c>
      <c r="S10" s="13">
        <v>0.4856781750488281</v>
      </c>
    </row>
    <row r="11" spans="1:19">
      <c r="A11" s="16" t="s">
        <v>19</v>
      </c>
      <c r="B11" s="15">
        <f t="shared" si="7"/>
        <v>5.8714433627411473E-4</v>
      </c>
      <c r="C11" s="15">
        <f t="shared" si="3"/>
        <v>6.1157878899938849E-4</v>
      </c>
      <c r="D11" s="15">
        <f t="shared" si="4"/>
        <v>4.8324210703501149E-4</v>
      </c>
      <c r="E11" s="15">
        <f t="shared" si="5"/>
        <v>6.7524558950539891E-4</v>
      </c>
      <c r="F11" s="5"/>
      <c r="G11" s="15">
        <f>T.J9!B11*(1-B$23)+$L11*B$23</f>
        <v>5.2866672974147814E-2</v>
      </c>
      <c r="H11" s="15">
        <f>T.J9!C11*(1-C$23)+$L11*C$23</f>
        <v>5.0754486867035112E-2</v>
      </c>
      <c r="I11" s="15">
        <f>T.J9!D11*(1-D$23)+$L11*D$23</f>
        <v>6.4233573942632002E-2</v>
      </c>
      <c r="J11" s="15">
        <f>T.J9!E11*(1-E$23)+$L11*E$23</f>
        <v>4.5969004606402568E-2</v>
      </c>
      <c r="K11" s="17"/>
      <c r="L11" s="14">
        <f t="shared" si="0"/>
        <v>1.0577290629798595E-3</v>
      </c>
      <c r="M11" s="8">
        <f t="shared" si="1"/>
        <v>7.189763882069776E-4</v>
      </c>
      <c r="N11" s="8">
        <f t="shared" si="2"/>
        <v>1.3964817377527413E-3</v>
      </c>
      <c r="O11" s="8"/>
      <c r="P11" s="132">
        <f t="shared" si="6"/>
        <v>0.9</v>
      </c>
      <c r="R11" s="13">
        <v>3.2947904598703013</v>
      </c>
      <c r="S11" s="13">
        <v>0.724718384765625</v>
      </c>
    </row>
    <row r="12" spans="1:19">
      <c r="A12" s="16" t="s">
        <v>18</v>
      </c>
      <c r="B12" s="15">
        <f t="shared" si="7"/>
        <v>6.1459041312930392E-4</v>
      </c>
      <c r="C12" s="15">
        <f t="shared" si="3"/>
        <v>6.5137240283065587E-4</v>
      </c>
      <c r="D12" s="15">
        <f t="shared" si="4"/>
        <v>4.8381048269928608E-4</v>
      </c>
      <c r="E12" s="15">
        <f t="shared" si="5"/>
        <v>6.7574057230224984E-4</v>
      </c>
      <c r="F12" s="5"/>
      <c r="G12" s="15">
        <f>T.J9!B12*(1-B$23)+$L12*B$23</f>
        <v>7.9466414989147915E-2</v>
      </c>
      <c r="H12" s="15">
        <f>T.J9!C12*(1-C$23)+$L12*C$23</f>
        <v>7.4979069739284601E-2</v>
      </c>
      <c r="I12" s="15">
        <f>T.J9!D12*(1-D$23)+$L12*D$23</f>
        <v>0.1009471653974917</v>
      </c>
      <c r="J12" s="15">
        <f>T.J9!E12*(1-E$23)+$L12*E$23</f>
        <v>7.2275217472423658E-2</v>
      </c>
      <c r="K12" s="5"/>
      <c r="L12" s="14">
        <f t="shared" si="0"/>
        <v>1.6642439387856626E-3</v>
      </c>
      <c r="M12" s="8">
        <f t="shared" si="1"/>
        <v>8.9125159875056055E-4</v>
      </c>
      <c r="N12" s="8">
        <f t="shared" si="2"/>
        <v>2.4372362788207648E-3</v>
      </c>
      <c r="O12" s="8"/>
      <c r="P12" s="132">
        <f t="shared" si="6"/>
        <v>0.9</v>
      </c>
      <c r="R12" s="13">
        <v>5.7502956342492899</v>
      </c>
      <c r="S12" s="13">
        <v>0.89836944531249996</v>
      </c>
    </row>
    <row r="13" spans="1:19">
      <c r="A13" s="16" t="s">
        <v>17</v>
      </c>
      <c r="B13" s="15">
        <f t="shared" si="7"/>
        <v>1.0035720083324852E-3</v>
      </c>
      <c r="C13" s="15">
        <f t="shared" si="3"/>
        <v>1.0561249520442324E-3</v>
      </c>
      <c r="D13" s="15">
        <f t="shared" si="4"/>
        <v>8.1443181680666062E-4</v>
      </c>
      <c r="E13" s="15">
        <f t="shared" si="5"/>
        <v>1.0586808967879605E-3</v>
      </c>
      <c r="F13" s="5"/>
      <c r="G13" s="15">
        <f>T.J9!B13*(1-B$23)+$L13*B$23</f>
        <v>0.11682786851496256</v>
      </c>
      <c r="H13" s="15">
        <f>T.J9!C13*(1-C$23)+$L13*C$23</f>
        <v>0.11101449540400031</v>
      </c>
      <c r="I13" s="15">
        <f>T.J9!D13*(1-D$23)+$L13*D$23</f>
        <v>0.14395947728868938</v>
      </c>
      <c r="J13" s="15">
        <f>T.J9!E13*(1-E$23)+$L13*E$23</f>
        <v>0.11074647610104853</v>
      </c>
      <c r="K13" s="5"/>
      <c r="L13" s="14">
        <f t="shared" si="0"/>
        <v>3.9952372496586536E-3</v>
      </c>
      <c r="M13" s="8">
        <f t="shared" si="1"/>
        <v>3.1847236494264471E-3</v>
      </c>
      <c r="N13" s="8">
        <f t="shared" si="2"/>
        <v>4.8057508498908601E-3</v>
      </c>
      <c r="O13" s="8"/>
      <c r="P13" s="132">
        <f t="shared" si="6"/>
        <v>0.9</v>
      </c>
      <c r="R13" s="13">
        <v>11.338452644725905</v>
      </c>
      <c r="S13" s="13">
        <v>3.2101579648437499</v>
      </c>
    </row>
    <row r="14" spans="1:19">
      <c r="A14" s="16" t="s">
        <v>16</v>
      </c>
      <c r="B14" s="15">
        <f t="shared" si="7"/>
        <v>9.5167279725826177E-4</v>
      </c>
      <c r="C14" s="15">
        <f t="shared" si="3"/>
        <v>9.7748406158266435E-4</v>
      </c>
      <c r="D14" s="15">
        <f t="shared" si="4"/>
        <v>8.2572025970267945E-4</v>
      </c>
      <c r="E14" s="15">
        <f t="shared" si="5"/>
        <v>9.5333327552075064E-4</v>
      </c>
      <c r="F14" s="5"/>
      <c r="G14" s="15">
        <f>T.J9!B14*(1-B$23)+$L14*B$23</f>
        <v>0.17657321547413077</v>
      </c>
      <c r="H14" s="15">
        <f>T.J9!C14*(1-C$23)+$L14*C$23</f>
        <v>0.17191065562652239</v>
      </c>
      <c r="I14" s="15">
        <f>T.J9!D14*(1-D$23)+$L14*D$23</f>
        <v>0.20350708840746945</v>
      </c>
      <c r="J14" s="15">
        <f>T.J9!E14*(1-E$23)+$L14*E$23</f>
        <v>0.17626566721838316</v>
      </c>
      <c r="K14" s="5"/>
      <c r="L14" s="14">
        <f t="shared" si="0"/>
        <v>5.7261149598448729E-3</v>
      </c>
      <c r="M14" s="8">
        <f t="shared" si="1"/>
        <v>3.9790702396406879E-3</v>
      </c>
      <c r="N14" s="8">
        <f t="shared" si="2"/>
        <v>7.473159680049057E-3</v>
      </c>
      <c r="O14" s="8"/>
      <c r="P14" s="132">
        <f t="shared" si="6"/>
        <v>0.9</v>
      </c>
      <c r="R14" s="13">
        <v>17.631806097612316</v>
      </c>
      <c r="S14" s="13">
        <v>4.0108484843749999</v>
      </c>
    </row>
    <row r="15" spans="1:19">
      <c r="A15" s="16" t="s">
        <v>15</v>
      </c>
      <c r="B15" s="15">
        <f t="shared" si="7"/>
        <v>2.1957574202796848E-3</v>
      </c>
      <c r="C15" s="15">
        <f t="shared" si="3"/>
        <v>2.179504191667151E-3</v>
      </c>
      <c r="D15" s="15">
        <f t="shared" si="4"/>
        <v>2.0537092455659568E-3</v>
      </c>
      <c r="E15" s="15">
        <f t="shared" si="5"/>
        <v>2.1288151016324187E-3</v>
      </c>
      <c r="F15" s="5"/>
      <c r="G15" s="15">
        <f>T.J9!B15*(1-B$23)+$L15*B$23</f>
        <v>0.13219783196917259</v>
      </c>
      <c r="H15" s="15">
        <f>T.J9!C15*(1-C$23)+$L15*C$23</f>
        <v>0.13318367158961983</v>
      </c>
      <c r="I15" s="15">
        <f>T.J9!D15*(1-D$23)+$L15*D$23</f>
        <v>0.14134151225053498</v>
      </c>
      <c r="J15" s="15">
        <f>T.J9!E15*(1-E$23)+$L15*E$23</f>
        <v>0.13635490008907272</v>
      </c>
      <c r="K15" s="5"/>
      <c r="L15" s="14">
        <f t="shared" si="0"/>
        <v>9.8913660340808358E-3</v>
      </c>
      <c r="M15" s="8">
        <f t="shared" si="1"/>
        <v>1.1365894264177756E-2</v>
      </c>
      <c r="N15" s="8">
        <f t="shared" si="2"/>
        <v>8.4168378039839158E-3</v>
      </c>
      <c r="O15" s="8"/>
      <c r="P15" s="132">
        <f t="shared" si="6"/>
        <v>0.9</v>
      </c>
      <c r="R15" s="13">
        <v>19.858273938811816</v>
      </c>
      <c r="S15" s="13">
        <v>11.456666265625</v>
      </c>
    </row>
    <row r="16" spans="1:19">
      <c r="A16" s="16" t="s">
        <v>14</v>
      </c>
      <c r="B16" s="15">
        <f t="shared" si="7"/>
        <v>6.4144366120317204E-3</v>
      </c>
      <c r="C16" s="15">
        <f t="shared" si="3"/>
        <v>6.2192220784367969E-3</v>
      </c>
      <c r="D16" s="15">
        <f t="shared" si="4"/>
        <v>6.6198659061774629E-3</v>
      </c>
      <c r="E16" s="15">
        <f t="shared" si="5"/>
        <v>6.1286232795382013E-3</v>
      </c>
      <c r="F16" s="5"/>
      <c r="G16" s="15">
        <f>T.J9!B16*(1-B$23)+$L16*B$23</f>
        <v>0.17533355115670549</v>
      </c>
      <c r="H16" s="15">
        <f>T.J9!C16*(1-C$23)+$L16*C$23</f>
        <v>0.18083707828291498</v>
      </c>
      <c r="I16" s="15">
        <f>T.J9!D16*(1-D$23)+$L16*D$23</f>
        <v>0.16989255761322949</v>
      </c>
      <c r="J16" s="15">
        <f>T.J9!E16*(1-E$23)+$L16*E$23</f>
        <v>0.18351037395495667</v>
      </c>
      <c r="K16" s="5"/>
      <c r="L16" s="14">
        <f t="shared" si="0"/>
        <v>3.8324026186945782E-2</v>
      </c>
      <c r="M16" s="8">
        <f t="shared" si="1"/>
        <v>3.474400496274075E-2</v>
      </c>
      <c r="N16" s="8">
        <f t="shared" si="2"/>
        <v>4.1904047411150815E-2</v>
      </c>
      <c r="O16" s="8"/>
      <c r="P16" s="132">
        <f t="shared" si="6"/>
        <v>0.9</v>
      </c>
      <c r="R16" s="13">
        <v>98.866352425339102</v>
      </c>
      <c r="S16" s="13">
        <v>35.021482721679689</v>
      </c>
    </row>
    <row r="17" spans="1:19">
      <c r="A17" s="16" t="s">
        <v>13</v>
      </c>
      <c r="B17" s="15">
        <f t="shared" si="7"/>
        <v>2.362526574454343E-2</v>
      </c>
      <c r="C17" s="15">
        <f t="shared" si="3"/>
        <v>2.3440851303972204E-2</v>
      </c>
      <c r="D17" s="15">
        <f t="shared" si="4"/>
        <v>2.7801452328808356E-2</v>
      </c>
      <c r="E17" s="15">
        <f t="shared" si="5"/>
        <v>2.1431664826176082E-2</v>
      </c>
      <c r="F17" s="5"/>
      <c r="G17" s="15">
        <f>T.J9!B17*(1-B$23)+$L17*B$23</f>
        <v>4.3185361237659647E-2</v>
      </c>
      <c r="H17" s="15">
        <f>T.J9!C17*(1-C$23)+$L17*C$23</f>
        <v>4.3525110171272814E-2</v>
      </c>
      <c r="I17" s="15">
        <f>T.J9!D17*(1-D$23)+$L17*D$23</f>
        <v>3.6698285522896834E-2</v>
      </c>
      <c r="J17" s="15">
        <f>T.J9!E17*(1-E$23)+$L17*E$23</f>
        <v>4.7605524059320302E-2</v>
      </c>
      <c r="K17" s="5"/>
      <c r="L17" s="14">
        <f t="shared" si="0"/>
        <v>3.4766489496761359E-2</v>
      </c>
      <c r="M17" s="8">
        <f t="shared" si="1"/>
        <v>2.9866371921396486E-2</v>
      </c>
      <c r="N17" s="8">
        <f t="shared" si="2"/>
        <v>3.9666607072126228E-2</v>
      </c>
      <c r="O17" s="8"/>
      <c r="P17" s="132">
        <f t="shared" si="6"/>
        <v>0.9</v>
      </c>
      <c r="R17" s="13">
        <v>93.587445523620332</v>
      </c>
      <c r="S17" s="13">
        <v>30.104895199218749</v>
      </c>
    </row>
    <row r="18" spans="1:19">
      <c r="A18" s="16" t="s">
        <v>12</v>
      </c>
      <c r="B18" s="15">
        <f t="shared" si="7"/>
        <v>5.5801912937366048E-2</v>
      </c>
      <c r="C18" s="15">
        <f t="shared" si="3"/>
        <v>5.856490486103462E-2</v>
      </c>
      <c r="D18" s="15">
        <f t="shared" si="4"/>
        <v>6.988347778411276E-2</v>
      </c>
      <c r="E18" s="15">
        <f t="shared" si="5"/>
        <v>4.9949164986874746E-2</v>
      </c>
      <c r="F18" s="5"/>
      <c r="G18" s="15">
        <f>T.J9!B18*(1-B$23)+$L18*B$23</f>
        <v>6.9548251423772869E-2</v>
      </c>
      <c r="H18" s="15">
        <f>T.J9!C18*(1-C$23)+$L18*C$23</f>
        <v>6.6267084017369249E-2</v>
      </c>
      <c r="I18" s="15">
        <f>T.J9!D18*(1-D$23)+$L18*D$23</f>
        <v>5.5534234900051063E-2</v>
      </c>
      <c r="J18" s="15">
        <f>T.J9!E18*(1-E$23)+$L18*E$23</f>
        <v>7.7697504491120478E-2</v>
      </c>
      <c r="K18" s="5"/>
      <c r="L18" s="14">
        <f t="shared" si="0"/>
        <v>0.13224610329411837</v>
      </c>
      <c r="M18" s="8">
        <f t="shared" si="1"/>
        <v>0.14325174583561504</v>
      </c>
      <c r="N18" s="8">
        <f t="shared" si="2"/>
        <v>0.12124046075262171</v>
      </c>
      <c r="O18" s="8"/>
      <c r="P18" s="132">
        <f t="shared" si="6"/>
        <v>0.9</v>
      </c>
      <c r="R18" s="13">
        <v>286.04879150145086</v>
      </c>
      <c r="S18" s="13">
        <v>144.39580431249999</v>
      </c>
    </row>
    <row r="19" spans="1:19">
      <c r="A19" s="16" t="s">
        <v>11</v>
      </c>
      <c r="B19" s="15">
        <f t="shared" si="7"/>
        <v>9.0920718434093037E-2</v>
      </c>
      <c r="C19" s="15">
        <f t="shared" si="3"/>
        <v>9.7392376412588674E-2</v>
      </c>
      <c r="D19" s="15">
        <f t="shared" si="4"/>
        <v>0.11253803929886178</v>
      </c>
      <c r="E19" s="15">
        <f t="shared" si="5"/>
        <v>8.2872251008734701E-2</v>
      </c>
      <c r="F19" s="5"/>
      <c r="G19" s="15">
        <f>T.J9!B19*(1-B$23)+$L19*B$23</f>
        <v>2.1585718366369588E-2</v>
      </c>
      <c r="H19" s="15">
        <f>T.J9!C19*(1-C$23)+$L19*C$23</f>
        <v>2.015136188352255E-2</v>
      </c>
      <c r="I19" s="15">
        <f>T.J9!D19*(1-D$23)+$L19*D$23</f>
        <v>1.7439339036060226E-2</v>
      </c>
      <c r="J19" s="15">
        <f>T.J9!E19*(1-E$23)+$L19*E$23</f>
        <v>2.3682101039821688E-2</v>
      </c>
      <c r="K19" s="5"/>
      <c r="L19" s="14">
        <f t="shared" si="0"/>
        <v>6.6877025195532416E-2</v>
      </c>
      <c r="M19" s="8">
        <f t="shared" si="1"/>
        <v>6.736365147569319E-2</v>
      </c>
      <c r="N19" s="8">
        <f t="shared" si="2"/>
        <v>6.6390398915371643E-2</v>
      </c>
      <c r="O19" s="8"/>
      <c r="P19" s="132">
        <f t="shared" si="6"/>
        <v>0.9</v>
      </c>
      <c r="R19" s="13">
        <v>156.63824814877762</v>
      </c>
      <c r="S19" s="13">
        <v>67.901641124999998</v>
      </c>
    </row>
    <row r="20" spans="1:19">
      <c r="A20" s="5" t="s">
        <v>10</v>
      </c>
      <c r="B20" s="15">
        <f t="shared" si="7"/>
        <v>0.14473490697255789</v>
      </c>
      <c r="C20" s="15">
        <f t="shared" si="3"/>
        <v>0.15928025326649289</v>
      </c>
      <c r="D20" s="15">
        <f t="shared" si="4"/>
        <v>0.17017299514548545</v>
      </c>
      <c r="E20" s="15">
        <f t="shared" si="5"/>
        <v>0.13431372456993476</v>
      </c>
      <c r="F20" s="5"/>
      <c r="G20" s="15">
        <f>T.J9!B20*(1-B$23)+$L20*B$23</f>
        <v>3.7801130451156371E-2</v>
      </c>
      <c r="H20" s="15">
        <f>T.J9!C20*(1-C$23)+$L20*C$23</f>
        <v>3.4349161224347349E-2</v>
      </c>
      <c r="I20" s="15">
        <f>T.J9!D20*(1-D$23)+$L20*D$23</f>
        <v>3.215047778073258E-2</v>
      </c>
      <c r="J20" s="15">
        <f>T.J9!E20*(1-E$23)+$L20*E$23</f>
        <v>4.0734058390711342E-2</v>
      </c>
      <c r="K20" s="5"/>
      <c r="L20" s="14">
        <f t="shared" si="0"/>
        <v>0.18643423092604261</v>
      </c>
      <c r="M20" s="8">
        <f t="shared" si="1"/>
        <v>0.14945201072955769</v>
      </c>
      <c r="N20" s="8">
        <f t="shared" si="2"/>
        <v>0.22341645112252753</v>
      </c>
      <c r="O20" s="8"/>
      <c r="P20" s="132">
        <f t="shared" si="6"/>
        <v>0.9</v>
      </c>
      <c r="R20" s="13">
        <v>527.11780744168789</v>
      </c>
      <c r="S20" s="13">
        <v>150.64558668750001</v>
      </c>
    </row>
    <row r="21" spans="1:19">
      <c r="A21" s="5" t="s">
        <v>9</v>
      </c>
      <c r="B21" s="15">
        <f t="shared" si="7"/>
        <v>0.22761191156726734</v>
      </c>
      <c r="C21" s="15">
        <f t="shared" si="3"/>
        <v>0.2282451546028664</v>
      </c>
      <c r="D21" s="15">
        <f t="shared" si="4"/>
        <v>0.25341639562780527</v>
      </c>
      <c r="E21" s="15">
        <f t="shared" si="5"/>
        <v>0.25656315409212893</v>
      </c>
      <c r="F21" s="5"/>
      <c r="G21" s="15">
        <f>T.J9!B21*(1-B$23)+$L21*B$23</f>
        <v>6.6481800085212206E-2</v>
      </c>
      <c r="H21" s="15">
        <f>T.J9!C21*(1-C$23)+$L21*C$23</f>
        <v>6.6297353072651083E-2</v>
      </c>
      <c r="I21" s="15">
        <f>T.J9!D21*(1-D$23)+$L21*D$23</f>
        <v>5.9712196459666453E-2</v>
      </c>
      <c r="J21" s="15">
        <f>T.J9!E21*(1-E$23)+$L21*E$23</f>
        <v>5.8979823721664715E-2</v>
      </c>
      <c r="K21" s="5"/>
      <c r="L21" s="14">
        <f t="shared" si="0"/>
        <v>0.5156385016157925</v>
      </c>
      <c r="M21" s="8">
        <f t="shared" si="1"/>
        <v>0.55340867006752781</v>
      </c>
      <c r="N21" s="8">
        <f t="shared" si="2"/>
        <v>0.47786833316405708</v>
      </c>
      <c r="O21" s="8"/>
      <c r="P21" s="134">
        <f t="shared" si="6"/>
        <v>0.9</v>
      </c>
      <c r="R21" s="13">
        <v>1127.4590870889226</v>
      </c>
      <c r="S21" s="13">
        <v>557.82838500000003</v>
      </c>
    </row>
    <row r="22" spans="1:19">
      <c r="A22" s="5"/>
      <c r="B22" s="11"/>
      <c r="C22" s="11"/>
      <c r="D22" s="11"/>
      <c r="E22" s="11"/>
      <c r="F22" s="5"/>
      <c r="G22" s="11"/>
      <c r="H22" s="11"/>
      <c r="I22" s="11"/>
      <c r="J22" s="11"/>
      <c r="K22" s="5"/>
      <c r="L22" s="12"/>
      <c r="M22" s="11"/>
      <c r="N22" s="11"/>
      <c r="O22" s="5"/>
      <c r="P22" s="5"/>
    </row>
    <row r="23" spans="1:19">
      <c r="A23" s="5" t="s">
        <v>8</v>
      </c>
      <c r="B23" s="4">
        <v>2.9346236858594998E-2</v>
      </c>
      <c r="C23" s="4">
        <v>2.9346236858594998E-2</v>
      </c>
      <c r="D23" s="4">
        <v>2.9346236858594998E-2</v>
      </c>
      <c r="E23" s="4">
        <v>2.9346236858594998E-2</v>
      </c>
      <c r="F23" s="5"/>
      <c r="G23" s="10">
        <f>SUM(G6:G21)</f>
        <v>1.0000000000068567</v>
      </c>
      <c r="H23" s="10">
        <f>SUM(H6:H21)</f>
        <v>1</v>
      </c>
      <c r="I23" s="10">
        <f>SUM(I6:I21)</f>
        <v>0.99999999999999978</v>
      </c>
      <c r="J23" s="10">
        <f>SUM(J6:J21)</f>
        <v>0.99999999999999978</v>
      </c>
      <c r="K23" s="5"/>
      <c r="L23" s="10">
        <f>SUM(L6:L21)</f>
        <v>1</v>
      </c>
      <c r="M23" s="10">
        <f>SUM(M6:M21)</f>
        <v>1</v>
      </c>
      <c r="N23" s="10">
        <f>SUM(N6:N21)</f>
        <v>1</v>
      </c>
      <c r="O23" s="10"/>
      <c r="P23" s="10">
        <v>0.9</v>
      </c>
      <c r="R23" s="9">
        <f>SUM(R6:R21)</f>
        <v>2359.3509107912669</v>
      </c>
      <c r="S23" s="9">
        <f>SUM(S6:S21)</f>
        <v>1007.98634927771</v>
      </c>
    </row>
    <row r="24" spans="1:19">
      <c r="A24" s="5" t="s">
        <v>7</v>
      </c>
      <c r="B24" s="8">
        <f>SUMPRODUCT(B6:B10,G6:G10)/SUM(G6:G10)</f>
        <v>3.3949960633432416E-3</v>
      </c>
      <c r="C24" s="8">
        <f>SUMPRODUCT(C6:C10,H6:H10)/SUM(H6:H10)</f>
        <v>2.1219331938542364E-3</v>
      </c>
      <c r="D24" s="8">
        <f>SUMPRODUCT(D6:D10,I6:I10)/SUM(I6:I10)</f>
        <v>-3.9014517057688303E-3</v>
      </c>
      <c r="E24" s="8">
        <f>SUMPRODUCT(E6:E10,J6:J10)/SUM(J6:J10)</f>
        <v>3.7876778566166042E-3</v>
      </c>
      <c r="F24" s="5"/>
      <c r="G24" s="4">
        <f>SUM(G6:G10)</f>
        <v>2.813218336441892E-2</v>
      </c>
      <c r="H24" s="4">
        <f>SUM(H6:H10)</f>
        <v>4.673047212145974E-2</v>
      </c>
      <c r="I24" s="4">
        <f>SUM(I6:I10)</f>
        <v>-2.5415908599454237E-2</v>
      </c>
      <c r="J24" s="4">
        <f>SUM(J6:J10)</f>
        <v>2.61793488550741E-2</v>
      </c>
      <c r="K24" s="5"/>
      <c r="L24" s="4">
        <f>SUM(L6:L10)</f>
        <v>3.3789320394571653E-3</v>
      </c>
      <c r="M24" s="4">
        <f>SUM(M6:M10)</f>
        <v>1.7736288672666281E-3</v>
      </c>
      <c r="N24" s="4">
        <f>SUM(N6:N10)</f>
        <v>4.9842352116477029E-3</v>
      </c>
      <c r="O24" s="4"/>
      <c r="P24" s="10">
        <f>P$23</f>
        <v>0.9</v>
      </c>
    </row>
    <row r="25" spans="1:19">
      <c r="A25" s="5" t="s">
        <v>6</v>
      </c>
      <c r="B25" s="8">
        <f>SUMPRODUCT(B11:B14,G11:G14)/SUM(G11:G14)</f>
        <v>8.5772952470271867E-4</v>
      </c>
      <c r="C25" s="8">
        <f>SUMPRODUCT(C11:C14,H11:H14)/SUM(H11:H14)</f>
        <v>8.9356903972528218E-4</v>
      </c>
      <c r="D25" s="8">
        <f>SUMPRODUCT(D11:D14,I11:I14)/SUM(I11:I14)</f>
        <v>7.1231188649784017E-4</v>
      </c>
      <c r="E25" s="8">
        <f>SUMPRODUCT(E11:E14,J11:J14)/SUM(J11:J14)</f>
        <v>9.0107102599010246E-4</v>
      </c>
      <c r="F25" s="5"/>
      <c r="G25" s="4">
        <f>SUM(G11:G14)</f>
        <v>0.42573417195238905</v>
      </c>
      <c r="H25" s="4">
        <f>SUM(H11:H14)</f>
        <v>0.40865870763684242</v>
      </c>
      <c r="I25" s="4">
        <f>SUM(I11:I14)</f>
        <v>0.51264730503628253</v>
      </c>
      <c r="J25" s="4">
        <f>SUM(J11:J14)</f>
        <v>0.40525636539825793</v>
      </c>
      <c r="K25" s="5"/>
      <c r="L25" s="4">
        <f>SUM(L11:L14)</f>
        <v>1.2443325211269049E-2</v>
      </c>
      <c r="M25" s="4">
        <f>SUM(M11:M14)</f>
        <v>8.7740218760246728E-3</v>
      </c>
      <c r="N25" s="4">
        <f>SUM(N11:N14)</f>
        <v>1.6112628546513422E-2</v>
      </c>
      <c r="O25" s="4"/>
      <c r="P25" s="10">
        <f t="shared" ref="P25:P29" si="8">P$23</f>
        <v>0.9</v>
      </c>
    </row>
    <row r="26" spans="1:19">
      <c r="A26" s="5" t="s">
        <v>5</v>
      </c>
      <c r="B26" s="8">
        <f>SUMPRODUCT(B15:B21,G15:G21)/SUM(G15:G21)</f>
        <v>5.2884332306736268E-2</v>
      </c>
      <c r="C26" s="8">
        <f>SUMPRODUCT(C15:C21,H15:H21)/SUM(H15:H21)</f>
        <v>5.3032205891281776E-2</v>
      </c>
      <c r="D26" s="8">
        <f>SUMPRODUCT(D15:D21,I15:I21)/SUM(I15:I21)</f>
        <v>5.6325432074000613E-2</v>
      </c>
      <c r="E26" s="8">
        <f>SUMPRODUCT(E15:E21,J15:J21)/SUM(J15:J21)</f>
        <v>5.0797972847957458E-2</v>
      </c>
      <c r="F26" s="5"/>
      <c r="G26" s="4">
        <f>SUM(G15:G21)</f>
        <v>0.54613364469004866</v>
      </c>
      <c r="H26" s="4">
        <f>SUM(H15:H21)</f>
        <v>0.54461082024169782</v>
      </c>
      <c r="I26" s="4">
        <f>SUM(I15:I21)</f>
        <v>0.51276860356317155</v>
      </c>
      <c r="J26" s="4">
        <f>SUM(J15:J21)</f>
        <v>0.56856428574666795</v>
      </c>
      <c r="K26" s="5"/>
      <c r="L26" s="4">
        <f>SUM(L15:L21)</f>
        <v>0.98417774274927394</v>
      </c>
      <c r="M26" s="4">
        <f>SUM(M15:M21)</f>
        <v>0.98945234925670866</v>
      </c>
      <c r="N26" s="4">
        <f>SUM(N15:N21)</f>
        <v>0.97890313624183889</v>
      </c>
      <c r="O26" s="4"/>
      <c r="P26" s="10">
        <f t="shared" si="8"/>
        <v>0.9</v>
      </c>
    </row>
    <row r="27" spans="1:19">
      <c r="A27" s="5" t="s">
        <v>4</v>
      </c>
      <c r="B27" s="8">
        <f>SUMPRODUCT(B17:B21,G17:G21)/SUM(G17:G21)</f>
        <v>0.11511614621449086</v>
      </c>
      <c r="C27" s="8">
        <f>SUMPRODUCT(C17:C21,H17:H21)/SUM(H17:H21)</f>
        <v>0.11911602605158163</v>
      </c>
      <c r="D27" s="8">
        <f>SUMPRODUCT(D17:D21,I17:I21)/SUM(I17:I21)</f>
        <v>0.13628916258241286</v>
      </c>
      <c r="E27" s="8">
        <f>SUMPRODUCT(E17:E21,J17:J21)/SUM(J17:J21)</f>
        <v>0.11044262959183225</v>
      </c>
      <c r="F27" s="5"/>
      <c r="G27" s="4">
        <f>SUM(G17:G21)</f>
        <v>0.23860226156417069</v>
      </c>
      <c r="H27" s="4">
        <f>SUM(H17:H21)</f>
        <v>0.23059007036916304</v>
      </c>
      <c r="I27" s="4">
        <f>SUM(I17:I21)</f>
        <v>0.20153453369940716</v>
      </c>
      <c r="J27" s="4">
        <f>SUM(J17:J21)</f>
        <v>0.24869901170263853</v>
      </c>
      <c r="K27" s="5"/>
      <c r="L27" s="4">
        <f>SUM(L17:L21)</f>
        <v>0.93596235052824728</v>
      </c>
      <c r="M27" s="4">
        <f>SUM(M17:M21)</f>
        <v>0.94334245002979022</v>
      </c>
      <c r="N27" s="4">
        <f>SUM(N17:N21)</f>
        <v>0.92858225102670422</v>
      </c>
      <c r="O27" s="4"/>
      <c r="P27" s="10">
        <f t="shared" si="8"/>
        <v>0.9</v>
      </c>
    </row>
    <row r="28" spans="1:19">
      <c r="A28" s="5" t="s">
        <v>3</v>
      </c>
      <c r="B28" s="8">
        <f>SUMPRODUCT(B19:B21,G19:G21)/SUM(G19:G21)</f>
        <v>0.17928040000141077</v>
      </c>
      <c r="C28" s="8">
        <f>SUMPRODUCT(C19:C21,H19:H21)/SUM(H19:H21)</f>
        <v>0.18680611312402221</v>
      </c>
      <c r="D28" s="8">
        <f>SUMPRODUCT(D19:D21,I19:I21)/SUM(I19:I21)</f>
        <v>0.20645348650480985</v>
      </c>
      <c r="E28" s="8">
        <f>SUMPRODUCT(E19:E21,J19:J21)/SUM(J19:J21)</f>
        <v>0.18287290352950294</v>
      </c>
      <c r="F28" s="5"/>
      <c r="G28" s="4">
        <f>SUM(G19:G21)</f>
        <v>0.12586864890273816</v>
      </c>
      <c r="H28" s="4">
        <f>SUM(H19:H21)</f>
        <v>0.12079787618052099</v>
      </c>
      <c r="I28" s="4">
        <f>SUM(I19:I21)</f>
        <v>0.10930201327645926</v>
      </c>
      <c r="J28" s="4">
        <f>SUM(J19:J21)</f>
        <v>0.12339598315219774</v>
      </c>
      <c r="K28" s="5"/>
      <c r="L28" s="4">
        <f>SUM(L19:L21)</f>
        <v>0.76894975773736751</v>
      </c>
      <c r="M28" s="4">
        <f>SUM(M19:M21)</f>
        <v>0.77022433227277864</v>
      </c>
      <c r="N28" s="4">
        <f>SUM(N19:N21)</f>
        <v>0.76767518320195627</v>
      </c>
      <c r="O28" s="4"/>
      <c r="P28" s="10">
        <f t="shared" si="8"/>
        <v>0.9</v>
      </c>
    </row>
    <row r="29" spans="1:19" ht="16" thickBot="1">
      <c r="A29" s="7" t="s">
        <v>2</v>
      </c>
      <c r="B29" s="6">
        <f>B21</f>
        <v>0.22761191156726734</v>
      </c>
      <c r="C29" s="6">
        <f>C21</f>
        <v>0.2282451546028664</v>
      </c>
      <c r="D29" s="6">
        <f>D21</f>
        <v>0.25341639562780527</v>
      </c>
      <c r="E29" s="6">
        <f>E21</f>
        <v>0.25656315409212893</v>
      </c>
      <c r="F29" s="7"/>
      <c r="G29" s="6">
        <f>G21</f>
        <v>6.6481800085212206E-2</v>
      </c>
      <c r="H29" s="6">
        <f>H21</f>
        <v>6.6297353072651083E-2</v>
      </c>
      <c r="I29" s="6">
        <f>I21</f>
        <v>5.9712196459666453E-2</v>
      </c>
      <c r="J29" s="6">
        <f>J21</f>
        <v>5.8979823721664715E-2</v>
      </c>
      <c r="K29" s="7"/>
      <c r="L29" s="6">
        <f>L21</f>
        <v>0.5156385016157925</v>
      </c>
      <c r="M29" s="6">
        <f>M21</f>
        <v>0.55340867006752781</v>
      </c>
      <c r="N29" s="6">
        <f>N21</f>
        <v>0.47786833316405708</v>
      </c>
      <c r="O29" s="6"/>
      <c r="P29" s="133">
        <f t="shared" si="8"/>
        <v>0.9</v>
      </c>
    </row>
    <row r="30" spans="1:19" ht="16" thickTop="1">
      <c r="A30" s="5"/>
      <c r="B30" s="4"/>
      <c r="C30" s="4"/>
      <c r="D30" s="4"/>
      <c r="E30" s="4"/>
    </row>
    <row r="31" spans="1:19" ht="16" thickBot="1">
      <c r="A31" s="5"/>
      <c r="B31" s="4"/>
      <c r="C31" s="4"/>
      <c r="D31" s="4"/>
      <c r="E31" s="4"/>
    </row>
    <row r="32" spans="1:19" ht="39" customHeight="1" thickBot="1">
      <c r="A32" s="151" t="s">
        <v>50</v>
      </c>
      <c r="B32" s="152"/>
      <c r="C32" s="152"/>
      <c r="D32" s="152"/>
      <c r="E32" s="152"/>
      <c r="F32" s="152"/>
      <c r="G32" s="152"/>
      <c r="H32" s="152"/>
      <c r="I32" s="152"/>
      <c r="J32" s="152"/>
      <c r="K32" s="152"/>
      <c r="L32" s="152"/>
      <c r="M32" s="152"/>
      <c r="N32" s="152"/>
      <c r="O32" s="152"/>
      <c r="P32" s="153"/>
    </row>
    <row r="33" spans="1:5">
      <c r="C33"/>
    </row>
    <row r="34" spans="1:5">
      <c r="A34" s="3" t="s">
        <v>0</v>
      </c>
      <c r="B34" s="2">
        <f>SUMPRODUCT(B24:B26,G24:G26)-B23</f>
        <v>-3.650288183550815E-6</v>
      </c>
      <c r="C34" s="2">
        <f>SUMPRODUCT(C24:C26,H24:H26)-C23</f>
        <v>0</v>
      </c>
      <c r="D34" s="2">
        <f>SUMPRODUCT(D24:D26,I24:I26)-D23</f>
        <v>0</v>
      </c>
      <c r="E34" s="2">
        <f>SUMPRODUCT(E24:E26,J24:J26)-E23</f>
        <v>0</v>
      </c>
    </row>
    <row r="35" spans="1:5">
      <c r="C35"/>
    </row>
    <row r="36" spans="1:5">
      <c r="C36"/>
    </row>
    <row r="37" spans="1:5">
      <c r="C37"/>
    </row>
    <row r="38" spans="1:5">
      <c r="C38"/>
    </row>
    <row r="39" spans="1:5">
      <c r="C39"/>
    </row>
    <row r="40" spans="1:5">
      <c r="C40"/>
    </row>
  </sheetData>
  <mergeCells count="8">
    <mergeCell ref="A32:P32"/>
    <mergeCell ref="A2:P2"/>
    <mergeCell ref="R4:R5"/>
    <mergeCell ref="S4:S5"/>
    <mergeCell ref="B4:E4"/>
    <mergeCell ref="G4:J4"/>
    <mergeCell ref="L4:N4"/>
    <mergeCell ref="P4:P5"/>
  </mergeCells>
  <phoneticPr fontId="65" type="noConversion"/>
  <pageMargins left="0.75" right="0.75" top="1" bottom="1" header="0.5" footer="0.5"/>
  <pageSetup scale="69" orientation="landscape"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40"/>
  <sheetViews>
    <sheetView workbookViewId="0">
      <pane xSplit="1" ySplit="5" topLeftCell="B15" activePane="bottomRight" state="frozen"/>
      <selection activeCell="D14" sqref="D14"/>
      <selection pane="topRight" activeCell="D14" sqref="D14"/>
      <selection pane="bottomLeft" activeCell="D14" sqref="D14"/>
      <selection pane="bottomRight" activeCell="L21" sqref="L21"/>
    </sheetView>
  </sheetViews>
  <sheetFormatPr baseColWidth="10" defaultRowHeight="15" x14ac:dyDescent="0"/>
  <cols>
    <col min="1" max="1" width="15.5" style="1" customWidth="1"/>
    <col min="2" max="5" width="12" style="1" customWidth="1"/>
    <col min="6" max="6" width="2.83203125" style="1" customWidth="1"/>
    <col min="7" max="10" width="12" style="1" customWidth="1"/>
    <col min="11" max="11" width="2.83203125" style="1" customWidth="1"/>
    <col min="12" max="14" width="10.83203125" style="1"/>
    <col min="15" max="15" width="2.83203125" style="1" customWidth="1"/>
    <col min="16" max="16384" width="10.83203125" style="1"/>
  </cols>
  <sheetData>
    <row r="1" spans="1:19" ht="16" thickBot="1"/>
    <row r="2" spans="1:19" ht="33" customHeight="1" thickTop="1">
      <c r="A2" s="154" t="s">
        <v>186</v>
      </c>
      <c r="B2" s="154"/>
      <c r="C2" s="154"/>
      <c r="D2" s="154"/>
      <c r="E2" s="154"/>
      <c r="F2" s="154"/>
      <c r="G2" s="154"/>
      <c r="H2" s="154"/>
      <c r="I2" s="154"/>
      <c r="J2" s="154"/>
      <c r="K2" s="154"/>
      <c r="L2" s="154"/>
      <c r="M2" s="154"/>
      <c r="N2" s="154"/>
      <c r="O2" s="154"/>
      <c r="P2" s="154"/>
    </row>
    <row r="3" spans="1:19">
      <c r="A3" s="5"/>
      <c r="B3" s="28" t="s">
        <v>47</v>
      </c>
      <c r="C3" s="28" t="s">
        <v>46</v>
      </c>
      <c r="D3" s="28" t="s">
        <v>45</v>
      </c>
      <c r="E3" s="28" t="s">
        <v>44</v>
      </c>
      <c r="F3" s="28"/>
      <c r="G3" s="28" t="s">
        <v>43</v>
      </c>
      <c r="H3" s="28" t="s">
        <v>42</v>
      </c>
      <c r="I3" s="28" t="s">
        <v>41</v>
      </c>
      <c r="J3" s="28" t="s">
        <v>40</v>
      </c>
      <c r="K3" s="28"/>
      <c r="L3" s="28" t="s">
        <v>39</v>
      </c>
      <c r="M3" s="28" t="s">
        <v>38</v>
      </c>
      <c r="N3" s="28" t="s">
        <v>37</v>
      </c>
      <c r="O3" s="28"/>
      <c r="P3" s="28" t="s">
        <v>56</v>
      </c>
    </row>
    <row r="4" spans="1:19" ht="44" customHeight="1">
      <c r="A4" s="5"/>
      <c r="B4" s="158" t="s">
        <v>36</v>
      </c>
      <c r="C4" s="158"/>
      <c r="D4" s="158"/>
      <c r="E4" s="158"/>
      <c r="F4" s="27"/>
      <c r="G4" s="157" t="s">
        <v>35</v>
      </c>
      <c r="H4" s="157"/>
      <c r="I4" s="157"/>
      <c r="J4" s="157"/>
      <c r="K4" s="27"/>
      <c r="L4" s="159" t="s">
        <v>34</v>
      </c>
      <c r="M4" s="159"/>
      <c r="N4" s="159"/>
      <c r="O4" s="131"/>
      <c r="P4" s="161" t="s">
        <v>138</v>
      </c>
      <c r="R4" s="160" t="s">
        <v>33</v>
      </c>
      <c r="S4" s="160" t="s">
        <v>32</v>
      </c>
    </row>
    <row r="5" spans="1:19" s="22" customFormat="1" ht="31" customHeight="1">
      <c r="A5" s="25"/>
      <c r="B5" s="24" t="s">
        <v>31</v>
      </c>
      <c r="C5" s="128" t="s">
        <v>30</v>
      </c>
      <c r="D5" s="128" t="s">
        <v>29</v>
      </c>
      <c r="E5" s="128" t="s">
        <v>28</v>
      </c>
      <c r="F5" s="25"/>
      <c r="G5" s="24" t="s">
        <v>31</v>
      </c>
      <c r="H5" s="128" t="s">
        <v>30</v>
      </c>
      <c r="I5" s="128" t="s">
        <v>29</v>
      </c>
      <c r="J5" s="128" t="s">
        <v>28</v>
      </c>
      <c r="K5" s="25"/>
      <c r="L5" s="24" t="s">
        <v>27</v>
      </c>
      <c r="M5" s="23" t="s">
        <v>26</v>
      </c>
      <c r="N5" s="23" t="s">
        <v>25</v>
      </c>
      <c r="O5" s="23"/>
      <c r="P5" s="162"/>
      <c r="R5" s="160"/>
      <c r="S5" s="160"/>
    </row>
    <row r="6" spans="1:19">
      <c r="A6" s="16" t="s">
        <v>24</v>
      </c>
      <c r="B6" s="21">
        <f>$M6*B$23/G6</f>
        <v>-6.2650700346505691E-4</v>
      </c>
      <c r="C6" s="21">
        <f>$M6*C$23/H6</f>
        <v>-1.4388877393763835E-3</v>
      </c>
      <c r="D6" s="21">
        <f>$M6*D$23/I6</f>
        <v>-4.2073229156787108E-4</v>
      </c>
      <c r="E6" s="21">
        <f>$M6*E$23/J6</f>
        <v>-5.5543270666355354E-4</v>
      </c>
      <c r="F6" s="5"/>
      <c r="G6" s="21">
        <f>T.J9!B6*(1-B$23)+$M6*B$23</f>
        <v>-2.7340252553354406E-2</v>
      </c>
      <c r="H6" s="21">
        <f>T.J9!C6*(1-C$23)+$M6*C$23</f>
        <v>-1.2745259434472375E-2</v>
      </c>
      <c r="I6" s="21">
        <f>T.J9!D6*(1-D$23)+$M6*D$23</f>
        <v>-5.8876760172762312E-2</v>
      </c>
      <c r="J6" s="21">
        <f>T.J9!E6*(1-E$23)+$M6*E$23</f>
        <v>-1.8528348007831E-2</v>
      </c>
      <c r="K6" s="5"/>
      <c r="L6" s="20">
        <f t="shared" ref="L6:L21" si="0">(R6/R$23+S6/S$23)/2</f>
        <v>2.0881252592595241E-3</v>
      </c>
      <c r="M6" s="19">
        <f t="shared" ref="M6:M21" si="1">S6/SUM(S$6:S$21)</f>
        <v>1.1507203468781215E-3</v>
      </c>
      <c r="N6" s="19">
        <f t="shared" ref="N6:N21" si="2">R6/R$23</f>
        <v>3.0255301716409265E-3</v>
      </c>
      <c r="O6" s="8"/>
      <c r="P6" s="132">
        <f>P$23</f>
        <v>0.9</v>
      </c>
      <c r="R6" s="18">
        <v>7.1382873660874777</v>
      </c>
      <c r="S6" s="13">
        <v>1.1599104014892578</v>
      </c>
    </row>
    <row r="7" spans="1:19">
      <c r="A7" s="16" t="s">
        <v>23</v>
      </c>
      <c r="B7" s="15">
        <f>(B6+B8)/2</f>
        <v>-2.1479164553945244E-4</v>
      </c>
      <c r="C7" s="15">
        <f t="shared" ref="C7:C21" si="3">$M7*C$23/H7</f>
        <v>5.8944645537689286E-4</v>
      </c>
      <c r="D7" s="15">
        <f t="shared" ref="D7:D21" si="4">$M7*D$23/I7</f>
        <v>-1.4146120104801036E-4</v>
      </c>
      <c r="E7" s="15">
        <f t="shared" ref="E7:E21" si="5">$M7*E$23/J7</f>
        <v>-2.7441383475558297E-3</v>
      </c>
      <c r="F7" s="5"/>
      <c r="G7" s="15">
        <f>T.J9!B7*(1-B$23)+$M7*B$23</f>
        <v>-4.3286949829515352E-6</v>
      </c>
      <c r="H7" s="15">
        <f>T.J9!C7*(1-C$23)+$M7*C$23</f>
        <v>1.2102373448712874E-3</v>
      </c>
      <c r="I7" s="15">
        <f>T.J9!D7*(1-D$23)+$M7*D$23</f>
        <v>-6.8116406251281974E-3</v>
      </c>
      <c r="J7" s="15">
        <f>T.J9!E7*(1-E$23)+$M7*E$23</f>
        <v>-1.4588191790194195E-4</v>
      </c>
      <c r="K7" s="5"/>
      <c r="L7" s="14">
        <f t="shared" si="0"/>
        <v>1.244161100335915E-4</v>
      </c>
      <c r="M7" s="8">
        <f t="shared" si="1"/>
        <v>4.476196162913676E-5</v>
      </c>
      <c r="N7" s="8">
        <f t="shared" si="2"/>
        <v>2.0407025843804626E-4</v>
      </c>
      <c r="O7" s="8"/>
      <c r="P7" s="132">
        <f t="shared" ref="P7:P21" si="6">P$23</f>
        <v>0.9</v>
      </c>
      <c r="R7" s="13">
        <v>0.48147335011121367</v>
      </c>
      <c r="S7" s="13">
        <v>4.5119446289062497E-2</v>
      </c>
    </row>
    <row r="8" spans="1:19">
      <c r="A8" s="16" t="s">
        <v>22</v>
      </c>
      <c r="B8" s="15">
        <f t="shared" ref="B8:B21" si="7">$M8*B$23/G8</f>
        <v>1.9692371238615202E-4</v>
      </c>
      <c r="C8" s="15">
        <f t="shared" si="3"/>
        <v>1.7732709140543993E-4</v>
      </c>
      <c r="D8" s="15">
        <f t="shared" si="4"/>
        <v>1.6485057914493767E-3</v>
      </c>
      <c r="E8" s="15">
        <f t="shared" si="5"/>
        <v>1.5836926341107846E-4</v>
      </c>
      <c r="F8" s="5"/>
      <c r="G8" s="15">
        <f>T.J9!B8*(1-B$23)+$M8*B$23</f>
        <v>6.3485002853307755E-3</v>
      </c>
      <c r="H8" s="15">
        <f>T.J9!C8*(1-C$23)+$M8*C$23</f>
        <v>7.5481619084721771E-3</v>
      </c>
      <c r="I8" s="15">
        <f>T.J9!D8*(1-D$23)+$M8*D$23</f>
        <v>1.0967306436702954E-3</v>
      </c>
      <c r="J8" s="15">
        <f>T.J9!E8*(1-E$23)+$M8*E$23</f>
        <v>4.7428343631593E-3</v>
      </c>
      <c r="K8" s="5"/>
      <c r="L8" s="14">
        <f t="shared" si="0"/>
        <v>1.9844300351463376E-4</v>
      </c>
      <c r="M8" s="8">
        <f t="shared" si="1"/>
        <v>8.3986696268295452E-5</v>
      </c>
      <c r="N8" s="8">
        <f t="shared" si="2"/>
        <v>3.1289931076097208E-4</v>
      </c>
      <c r="O8" s="8"/>
      <c r="P8" s="132">
        <f t="shared" si="6"/>
        <v>0.9</v>
      </c>
      <c r="R8" s="13">
        <v>0.7382392738298591</v>
      </c>
      <c r="S8" s="13">
        <v>8.4657443359375001E-2</v>
      </c>
    </row>
    <row r="9" spans="1:19">
      <c r="A9" s="16" t="s">
        <v>21</v>
      </c>
      <c r="B9" s="15">
        <f t="shared" si="7"/>
        <v>1.1006613924244061E-5</v>
      </c>
      <c r="C9" s="15">
        <f t="shared" si="3"/>
        <v>1.0894646368722383E-5</v>
      </c>
      <c r="D9" s="15">
        <f t="shared" si="4"/>
        <v>3.1910306517697052E-5</v>
      </c>
      <c r="E9" s="15">
        <f t="shared" si="5"/>
        <v>8.2068146462503354E-6</v>
      </c>
      <c r="F9" s="5"/>
      <c r="G9" s="15">
        <f>T.J9!B9*(1-B$23)+$M9*B$23</f>
        <v>1.6674746223167829E-2</v>
      </c>
      <c r="H9" s="15">
        <f>T.J9!C9*(1-C$23)+$M9*C$23</f>
        <v>1.8036279973105019E-2</v>
      </c>
      <c r="I9" s="15">
        <f>T.J9!D9*(1-D$23)+$M9*D$23</f>
        <v>8.3177006797185305E-3</v>
      </c>
      <c r="J9" s="15">
        <f>T.J9!E9*(1-E$23)+$M9*E$23</f>
        <v>1.3436248826628689E-2</v>
      </c>
      <c r="K9" s="17"/>
      <c r="L9" s="14">
        <f t="shared" si="0"/>
        <v>2.8835895183087844E-4</v>
      </c>
      <c r="M9" s="8">
        <f t="shared" si="1"/>
        <v>1.2329751005091145E-5</v>
      </c>
      <c r="N9" s="8">
        <f t="shared" si="2"/>
        <v>5.6438815265666571E-4</v>
      </c>
      <c r="O9" s="8"/>
      <c r="P9" s="132">
        <f t="shared" si="6"/>
        <v>0.9</v>
      </c>
      <c r="R9" s="13">
        <v>1.3315897020103049</v>
      </c>
      <c r="S9" s="13">
        <v>1.2428220703124999E-2</v>
      </c>
    </row>
    <row r="10" spans="1:19">
      <c r="A10" s="16" t="s">
        <v>20</v>
      </c>
      <c r="B10" s="15">
        <f t="shared" si="7"/>
        <v>2.1867541058831927E-4</v>
      </c>
      <c r="C10" s="15">
        <f t="shared" si="3"/>
        <v>2.3091449467993455E-4</v>
      </c>
      <c r="D10" s="15">
        <f t="shared" si="4"/>
        <v>3.390569000117702E-4</v>
      </c>
      <c r="E10" s="15">
        <f t="shared" si="5"/>
        <v>1.5877863910402403E-4</v>
      </c>
      <c r="F10" s="5"/>
      <c r="G10" s="15">
        <f>T.J9!B10*(1-B$23)+$M10*B$23</f>
        <v>3.2798399127100065E-2</v>
      </c>
      <c r="H10" s="15">
        <f>T.J9!C10*(1-C$23)+$M10*C$23</f>
        <v>3.3254356048074273E-2</v>
      </c>
      <c r="I10" s="15">
        <f>T.J9!D10*(1-D$23)+$M10*D$23</f>
        <v>3.0591537713824935E-2</v>
      </c>
      <c r="J10" s="15">
        <f>T.J9!E10*(1-E$23)+$M10*E$23</f>
        <v>2.7139398535531819E-2</v>
      </c>
      <c r="K10" s="17"/>
      <c r="L10" s="14">
        <f t="shared" si="0"/>
        <v>6.7958871481853755E-4</v>
      </c>
      <c r="M10" s="8">
        <f t="shared" si="1"/>
        <v>4.8183011148598308E-4</v>
      </c>
      <c r="N10" s="8">
        <f t="shared" si="2"/>
        <v>8.7734731815109206E-4</v>
      </c>
      <c r="O10" s="8"/>
      <c r="P10" s="132">
        <f t="shared" si="6"/>
        <v>0.9</v>
      </c>
      <c r="R10" s="13">
        <v>2.0699701941600543</v>
      </c>
      <c r="S10" s="13">
        <v>0.4856781750488281</v>
      </c>
    </row>
    <row r="11" spans="1:19">
      <c r="A11" s="16" t="s">
        <v>19</v>
      </c>
      <c r="B11" s="15">
        <f t="shared" si="7"/>
        <v>1.9954335322827654E-4</v>
      </c>
      <c r="C11" s="15">
        <f t="shared" si="3"/>
        <v>2.2276981370678296E-4</v>
      </c>
      <c r="D11" s="15">
        <f t="shared" si="4"/>
        <v>2.3908591452215195E-4</v>
      </c>
      <c r="E11" s="15">
        <f t="shared" si="5"/>
        <v>1.3707162184832029E-4</v>
      </c>
      <c r="F11" s="5"/>
      <c r="G11" s="15">
        <f>T.J9!B11*(1-B$23)+$M11*B$23</f>
        <v>5.3633485536663167E-2</v>
      </c>
      <c r="H11" s="15">
        <f>T.J9!C11*(1-C$23)+$M11*C$23</f>
        <v>5.1435632678702589E-2</v>
      </c>
      <c r="I11" s="15">
        <f>T.J9!D11*(1-D$23)+$M11*D$23</f>
        <v>6.4735214972813662E-2</v>
      </c>
      <c r="J11" s="15">
        <f>T.J9!E11*(1-E$23)+$M11*E$23</f>
        <v>4.6910000020261577E-2</v>
      </c>
      <c r="K11" s="17"/>
      <c r="L11" s="14">
        <f t="shared" si="0"/>
        <v>1.0577290629798595E-3</v>
      </c>
      <c r="M11" s="8">
        <f t="shared" si="1"/>
        <v>7.189763882069776E-4</v>
      </c>
      <c r="N11" s="8">
        <f t="shared" si="2"/>
        <v>1.3964817377527413E-3</v>
      </c>
      <c r="O11" s="8"/>
      <c r="P11" s="132">
        <f t="shared" si="6"/>
        <v>0.9</v>
      </c>
      <c r="R11" s="13">
        <v>3.2947904598703013</v>
      </c>
      <c r="S11" s="13">
        <v>0.724718384765625</v>
      </c>
    </row>
    <row r="12" spans="1:19">
      <c r="A12" s="16" t="s">
        <v>18</v>
      </c>
      <c r="B12" s="15">
        <f t="shared" si="7"/>
        <v>1.6456915447832888E-4</v>
      </c>
      <c r="C12" s="15">
        <f t="shared" si="3"/>
        <v>1.8694303309376304E-4</v>
      </c>
      <c r="D12" s="15">
        <f t="shared" si="4"/>
        <v>1.8859484719783355E-4</v>
      </c>
      <c r="E12" s="15">
        <f t="shared" si="5"/>
        <v>1.0807413000022292E-4</v>
      </c>
      <c r="F12" s="5"/>
      <c r="G12" s="15">
        <f>T.J9!B12*(1-B$23)+$M12*B$23</f>
        <v>8.0614013537045406E-2</v>
      </c>
      <c r="H12" s="15">
        <f>T.J9!C12*(1-C$23)+$M12*C$23</f>
        <v>7.5979570993472273E-2</v>
      </c>
      <c r="I12" s="15">
        <f>T.J9!D12*(1-D$23)+$M12*D$23</f>
        <v>0.10173033077347844</v>
      </c>
      <c r="J12" s="15">
        <f>T.J9!E12*(1-E$23)+$M12*E$23</f>
        <v>7.3752531259461171E-2</v>
      </c>
      <c r="K12" s="5"/>
      <c r="L12" s="14">
        <f t="shared" si="0"/>
        <v>1.6642439387856626E-3</v>
      </c>
      <c r="M12" s="8">
        <f t="shared" si="1"/>
        <v>8.9125159875056055E-4</v>
      </c>
      <c r="N12" s="8">
        <f t="shared" si="2"/>
        <v>2.4372362788207648E-3</v>
      </c>
      <c r="O12" s="8"/>
      <c r="P12" s="132">
        <f t="shared" si="6"/>
        <v>0.9</v>
      </c>
      <c r="R12" s="13">
        <v>5.7502956342492899</v>
      </c>
      <c r="S12" s="13">
        <v>0.89836944531249996</v>
      </c>
    </row>
    <row r="13" spans="1:19">
      <c r="A13" s="16" t="s">
        <v>17</v>
      </c>
      <c r="B13" s="15">
        <f t="shared" si="7"/>
        <v>4.0005877903262325E-4</v>
      </c>
      <c r="C13" s="15">
        <f t="shared" si="3"/>
        <v>4.5123438813660365E-4</v>
      </c>
      <c r="D13" s="15">
        <f t="shared" si="4"/>
        <v>4.7258009730611944E-4</v>
      </c>
      <c r="E13" s="15">
        <f t="shared" si="5"/>
        <v>2.5209055047658186E-4</v>
      </c>
      <c r="F13" s="5"/>
      <c r="G13" s="15">
        <f>T.J9!B13*(1-B$23)+$M13*B$23</f>
        <v>0.11849679596921502</v>
      </c>
      <c r="H13" s="15">
        <f>T.J9!C13*(1-C$23)+$M13*C$23</f>
        <v>0.11248001442521248</v>
      </c>
      <c r="I13" s="15">
        <f>T.J9!D13*(1-D$23)+$M13*D$23</f>
        <v>0.14506955637259136</v>
      </c>
      <c r="J13" s="15">
        <f>T.J9!E13*(1-E$23)+$M13*E$23</f>
        <v>0.11298311463167951</v>
      </c>
      <c r="K13" s="5"/>
      <c r="L13" s="14">
        <f t="shared" si="0"/>
        <v>3.9952372496586536E-3</v>
      </c>
      <c r="M13" s="8">
        <f t="shared" si="1"/>
        <v>3.1847236494264471E-3</v>
      </c>
      <c r="N13" s="8">
        <f t="shared" si="2"/>
        <v>4.8057508498908601E-3</v>
      </c>
      <c r="O13" s="8"/>
      <c r="P13" s="132">
        <f t="shared" si="6"/>
        <v>0.9</v>
      </c>
      <c r="R13" s="13">
        <v>11.338452644725905</v>
      </c>
      <c r="S13" s="13">
        <v>3.2101579648437499</v>
      </c>
    </row>
    <row r="14" spans="1:19">
      <c r="A14" s="16" t="s">
        <v>16</v>
      </c>
      <c r="B14" s="15">
        <f t="shared" si="7"/>
        <v>3.3072181846099545E-4</v>
      </c>
      <c r="C14" s="15">
        <f t="shared" si="3"/>
        <v>3.6407647208701798E-4</v>
      </c>
      <c r="D14" s="15">
        <f t="shared" si="4"/>
        <v>4.1770987952862961E-4</v>
      </c>
      <c r="E14" s="15">
        <f t="shared" si="5"/>
        <v>1.9788202945835332E-4</v>
      </c>
      <c r="F14" s="5"/>
      <c r="G14" s="15">
        <f>T.J9!B14*(1-B$23)+$M14*B$23</f>
        <v>0.17909250791645995</v>
      </c>
      <c r="H14" s="15">
        <f>T.J9!C14*(1-C$23)+$M14*C$23</f>
        <v>0.1741785982625251</v>
      </c>
      <c r="I14" s="15">
        <f>T.J9!D14*(1-D$23)+$M14*D$23</f>
        <v>0.20506276820739699</v>
      </c>
      <c r="J14" s="15">
        <f>T.J9!E14*(1-E$23)+$M14*E$23</f>
        <v>0.17983474616524675</v>
      </c>
      <c r="K14" s="5"/>
      <c r="L14" s="14">
        <f t="shared" si="0"/>
        <v>5.7261149598448729E-3</v>
      </c>
      <c r="M14" s="8">
        <f t="shared" si="1"/>
        <v>3.9790702396406879E-3</v>
      </c>
      <c r="N14" s="8">
        <f t="shared" si="2"/>
        <v>7.473159680049057E-3</v>
      </c>
      <c r="O14" s="8"/>
      <c r="P14" s="132">
        <f t="shared" si="6"/>
        <v>0.9</v>
      </c>
      <c r="R14" s="13">
        <v>17.631806097612316</v>
      </c>
      <c r="S14" s="13">
        <v>4.0108484843749999</v>
      </c>
    </row>
    <row r="15" spans="1:19">
      <c r="A15" s="16" t="s">
        <v>15</v>
      </c>
      <c r="B15" s="15">
        <f t="shared" si="7"/>
        <v>1.262181025024422E-3</v>
      </c>
      <c r="C15" s="15">
        <f t="shared" si="3"/>
        <v>1.3426534621131709E-3</v>
      </c>
      <c r="D15" s="15">
        <f t="shared" si="4"/>
        <v>1.7178111123924867E-3</v>
      </c>
      <c r="E15" s="15">
        <f t="shared" si="5"/>
        <v>7.3114738833304706E-4</v>
      </c>
      <c r="F15" s="5"/>
      <c r="G15" s="15">
        <f>T.J9!B15*(1-B$23)+$M15*B$23</f>
        <v>0.13404191520995035</v>
      </c>
      <c r="H15" s="15">
        <f>T.J9!C15*(1-C$23)+$M15*C$23</f>
        <v>0.1349104141010482</v>
      </c>
      <c r="I15" s="15">
        <f>T.J9!D15*(1-D$23)+$M15*D$23</f>
        <v>0.14243219301143725</v>
      </c>
      <c r="J15" s="15">
        <f>T.J9!E15*(1-E$23)+$M15*E$23</f>
        <v>0.13902632250452648</v>
      </c>
      <c r="K15" s="5"/>
      <c r="L15" s="14">
        <f t="shared" si="0"/>
        <v>9.8913660340808358E-3</v>
      </c>
      <c r="M15" s="8">
        <f t="shared" si="1"/>
        <v>1.1365894264177756E-2</v>
      </c>
      <c r="N15" s="8">
        <f t="shared" si="2"/>
        <v>8.4168378039839158E-3</v>
      </c>
      <c r="O15" s="8"/>
      <c r="P15" s="132">
        <f t="shared" si="6"/>
        <v>0.9</v>
      </c>
      <c r="R15" s="13">
        <v>19.858273938811816</v>
      </c>
      <c r="S15" s="13">
        <v>11.456666265625</v>
      </c>
    </row>
    <row r="16" spans="1:19">
      <c r="A16" s="16" t="s">
        <v>14</v>
      </c>
      <c r="B16" s="15">
        <f t="shared" si="7"/>
        <v>2.9166027463031628E-3</v>
      </c>
      <c r="C16" s="15">
        <f t="shared" si="3"/>
        <v>3.029919962083908E-3</v>
      </c>
      <c r="D16" s="15">
        <f t="shared" si="4"/>
        <v>4.3770381620532551E-3</v>
      </c>
      <c r="E16" s="15">
        <f t="shared" si="5"/>
        <v>1.665824386891457E-3</v>
      </c>
      <c r="F16" s="5"/>
      <c r="G16" s="15">
        <f>T.J9!B16*(1-B$23)+$M16*B$23</f>
        <v>0.17732144342315895</v>
      </c>
      <c r="H16" s="15">
        <f>T.J9!C16*(1-C$23)+$M16*C$23</f>
        <v>0.1827487949287894</v>
      </c>
      <c r="I16" s="15">
        <f>T.J9!D16*(1-D$23)+$M16*D$23</f>
        <v>0.17087538366836347</v>
      </c>
      <c r="J16" s="15">
        <f>T.J9!E16*(1-E$23)+$M16*E$23</f>
        <v>0.18653014132425799</v>
      </c>
      <c r="K16" s="5"/>
      <c r="L16" s="14">
        <f t="shared" si="0"/>
        <v>3.8324026186945782E-2</v>
      </c>
      <c r="M16" s="8">
        <f t="shared" si="1"/>
        <v>3.474400496274075E-2</v>
      </c>
      <c r="N16" s="8">
        <f t="shared" si="2"/>
        <v>4.1904047411150815E-2</v>
      </c>
      <c r="O16" s="8"/>
      <c r="P16" s="132">
        <f t="shared" si="6"/>
        <v>0.9</v>
      </c>
      <c r="R16" s="13">
        <v>98.866352425339102</v>
      </c>
      <c r="S16" s="13">
        <v>35.021482721679689</v>
      </c>
    </row>
    <row r="17" spans="1:19">
      <c r="A17" s="16" t="s">
        <v>13</v>
      </c>
      <c r="B17" s="15">
        <f t="shared" si="7"/>
        <v>1.0281987531112192E-2</v>
      </c>
      <c r="C17" s="15">
        <f t="shared" si="3"/>
        <v>1.0924976188187781E-2</v>
      </c>
      <c r="D17" s="15">
        <f t="shared" si="4"/>
        <v>1.7562328984520696E-2</v>
      </c>
      <c r="E17" s="15">
        <f t="shared" si="5"/>
        <v>5.5842666687018682E-3</v>
      </c>
      <c r="F17" s="5"/>
      <c r="G17" s="15">
        <f>T.J9!B17*(1-B$23)+$M17*B$23</f>
        <v>4.3237846560939028E-2</v>
      </c>
      <c r="H17" s="15">
        <f>T.J9!C17*(1-C$23)+$M17*C$23</f>
        <v>4.3568014624952738E-2</v>
      </c>
      <c r="I17" s="15">
        <f>T.J9!D17*(1-D$23)+$M17*D$23</f>
        <v>3.6608363757963745E-2</v>
      </c>
      <c r="J17" s="15">
        <f>T.J9!E17*(1-E$23)+$M17*E$23</f>
        <v>4.7831574421496881E-2</v>
      </c>
      <c r="K17" s="5"/>
      <c r="L17" s="14">
        <f t="shared" si="0"/>
        <v>3.4766489496761359E-2</v>
      </c>
      <c r="M17" s="8">
        <f t="shared" si="1"/>
        <v>2.9866371921396486E-2</v>
      </c>
      <c r="N17" s="8">
        <f t="shared" si="2"/>
        <v>3.9666607072126228E-2</v>
      </c>
      <c r="O17" s="8"/>
      <c r="P17" s="132">
        <f t="shared" si="6"/>
        <v>0.9</v>
      </c>
      <c r="R17" s="13">
        <v>93.587445523620332</v>
      </c>
      <c r="S17" s="13">
        <v>30.104895199218749</v>
      </c>
    </row>
    <row r="18" spans="1:19">
      <c r="A18" s="16" t="s">
        <v>12</v>
      </c>
      <c r="B18" s="15">
        <f t="shared" si="7"/>
        <v>3.1003382041982989E-2</v>
      </c>
      <c r="C18" s="15">
        <f t="shared" si="3"/>
        <v>3.4838457241511113E-2</v>
      </c>
      <c r="D18" s="15">
        <f t="shared" si="4"/>
        <v>5.5912558756691107E-2</v>
      </c>
      <c r="E18" s="15">
        <f t="shared" si="5"/>
        <v>1.6714365916312375E-2</v>
      </c>
      <c r="F18" s="5"/>
      <c r="G18" s="15">
        <f>T.J9!B18*(1-B$23)+$M18*B$23</f>
        <v>6.8777995029358052E-2</v>
      </c>
      <c r="H18" s="15">
        <f>T.J9!C18*(1-C$23)+$M18*C$23</f>
        <v>6.5531001994250354E-2</v>
      </c>
      <c r="I18" s="15">
        <f>T.J9!D18*(1-D$23)+$M18*D$23</f>
        <v>5.5153174346441292E-2</v>
      </c>
      <c r="J18" s="15">
        <f>T.J9!E18*(1-E$23)+$M18*E$23</f>
        <v>7.6649332012637988E-2</v>
      </c>
      <c r="K18" s="5"/>
      <c r="L18" s="14">
        <f t="shared" si="0"/>
        <v>0.13224610329411837</v>
      </c>
      <c r="M18" s="8">
        <f t="shared" si="1"/>
        <v>0.14325174583561504</v>
      </c>
      <c r="N18" s="8">
        <f t="shared" si="2"/>
        <v>0.12124046075262171</v>
      </c>
      <c r="O18" s="8"/>
      <c r="P18" s="132">
        <f t="shared" si="6"/>
        <v>0.9</v>
      </c>
      <c r="R18" s="13">
        <v>286.04879150145086</v>
      </c>
      <c r="S18" s="13">
        <v>144.39580431249999</v>
      </c>
    </row>
    <row r="19" spans="1:19">
      <c r="A19" s="16" t="s">
        <v>11</v>
      </c>
      <c r="B19" s="15">
        <f t="shared" si="7"/>
        <v>4.7935781910899831E-2</v>
      </c>
      <c r="C19" s="15">
        <f t="shared" si="3"/>
        <v>5.5016585573412477E-2</v>
      </c>
      <c r="D19" s="15">
        <f t="shared" si="4"/>
        <v>8.5043598440040932E-2</v>
      </c>
      <c r="E19" s="15">
        <f t="shared" si="5"/>
        <v>2.6448360240348238E-2</v>
      </c>
      <c r="F19" s="5"/>
      <c r="G19" s="15">
        <f>T.J9!B19*(1-B$23)+$M19*B$23</f>
        <v>2.091820738425609E-2</v>
      </c>
      <c r="H19" s="15">
        <f>T.J9!C19*(1-C$23)+$M19*C$23</f>
        <v>1.9513617430873563E-2</v>
      </c>
      <c r="I19" s="15">
        <f>T.J9!D19*(1-D$23)+$M19*D$23</f>
        <v>1.7051553402775768E-2</v>
      </c>
      <c r="J19" s="15">
        <f>T.J9!E19*(1-E$23)+$M19*E$23</f>
        <v>2.2778505428633185E-2</v>
      </c>
      <c r="K19" s="5"/>
      <c r="L19" s="14">
        <f t="shared" si="0"/>
        <v>6.6877025195532416E-2</v>
      </c>
      <c r="M19" s="8">
        <f t="shared" si="1"/>
        <v>6.736365147569319E-2</v>
      </c>
      <c r="N19" s="8">
        <f t="shared" si="2"/>
        <v>6.6390398915371643E-2</v>
      </c>
      <c r="O19" s="8"/>
      <c r="P19" s="132">
        <f t="shared" si="6"/>
        <v>0.9</v>
      </c>
      <c r="R19" s="13">
        <v>156.63824814877762</v>
      </c>
      <c r="S19" s="13">
        <v>67.901641124999998</v>
      </c>
    </row>
    <row r="20" spans="1:19">
      <c r="A20" s="5" t="s">
        <v>10</v>
      </c>
      <c r="B20" s="15">
        <f t="shared" si="7"/>
        <v>6.3495413429312225E-2</v>
      </c>
      <c r="C20" s="15">
        <f t="shared" si="3"/>
        <v>7.5233888828345655E-2</v>
      </c>
      <c r="D20" s="15">
        <f t="shared" si="4"/>
        <v>0.10684385153014393</v>
      </c>
      <c r="E20" s="15">
        <f t="shared" si="5"/>
        <v>3.5794583837645395E-2</v>
      </c>
      <c r="F20" s="5"/>
      <c r="G20" s="15">
        <f>T.J9!B20*(1-B$23)+$M20*B$23</f>
        <v>3.5036286336464148E-2</v>
      </c>
      <c r="H20" s="15">
        <f>T.J9!C20*(1-C$23)+$M20*C$23</f>
        <v>3.1658770985355598E-2</v>
      </c>
      <c r="I20" s="15">
        <f>T.J9!D20*(1-D$23)+$M20*D$23</f>
        <v>3.0111485738206066E-2</v>
      </c>
      <c r="J20" s="15">
        <f>T.J9!E20*(1-E$23)+$M20*E$23</f>
        <v>3.7340729780329894E-2</v>
      </c>
      <c r="K20" s="5"/>
      <c r="L20" s="14">
        <f t="shared" si="0"/>
        <v>0.18643423092604261</v>
      </c>
      <c r="M20" s="8">
        <f t="shared" si="1"/>
        <v>0.14945201072955769</v>
      </c>
      <c r="N20" s="8">
        <f t="shared" si="2"/>
        <v>0.22341645112252753</v>
      </c>
      <c r="O20" s="8"/>
      <c r="P20" s="132">
        <f t="shared" si="6"/>
        <v>0.9</v>
      </c>
      <c r="R20" s="13">
        <v>527.11780744168789</v>
      </c>
      <c r="S20" s="13">
        <v>150.64558668750001</v>
      </c>
    </row>
    <row r="21" spans="1:19">
      <c r="A21" s="5" t="s">
        <v>9</v>
      </c>
      <c r="B21" s="15">
        <f t="shared" si="7"/>
        <v>0.13649281634936825</v>
      </c>
      <c r="C21" s="15">
        <f t="shared" si="3"/>
        <v>0.14531879416088378</v>
      </c>
      <c r="D21" s="15">
        <f t="shared" si="4"/>
        <v>0.20954488101777591</v>
      </c>
      <c r="E21" s="15">
        <f t="shared" si="5"/>
        <v>9.954606753156138E-2</v>
      </c>
      <c r="F21" s="5"/>
      <c r="G21" s="15">
        <f>T.J9!B21*(1-B$23)+$M21*B$23</f>
        <v>6.0352438716187458E-2</v>
      </c>
      <c r="H21" s="15">
        <f>T.J9!C21*(1-C$23)+$M21*C$23</f>
        <v>6.069179373476738E-2</v>
      </c>
      <c r="I21" s="15">
        <f>T.J9!D21*(1-D$23)+$M21*D$23</f>
        <v>5.6852407509208627E-2</v>
      </c>
      <c r="J21" s="15">
        <f>T.J9!E21*(1-E$23)+$M21*E$23</f>
        <v>4.9718750651881694E-2</v>
      </c>
      <c r="K21" s="5"/>
      <c r="L21" s="14">
        <f t="shared" si="0"/>
        <v>0.5156385016157925</v>
      </c>
      <c r="M21" s="8">
        <f t="shared" si="1"/>
        <v>0.55340867006752781</v>
      </c>
      <c r="N21" s="8">
        <f t="shared" si="2"/>
        <v>0.47786833316405708</v>
      </c>
      <c r="O21" s="8"/>
      <c r="P21" s="134">
        <f t="shared" si="6"/>
        <v>0.9</v>
      </c>
      <c r="R21" s="13">
        <v>1127.4590870889226</v>
      </c>
      <c r="S21" s="13">
        <v>557.82838500000003</v>
      </c>
    </row>
    <row r="22" spans="1:19">
      <c r="A22" s="5"/>
      <c r="B22" s="11"/>
      <c r="C22" s="11"/>
      <c r="D22" s="11"/>
      <c r="E22" s="11"/>
      <c r="F22" s="5"/>
      <c r="G22" s="11"/>
      <c r="H22" s="11"/>
      <c r="I22" s="11"/>
      <c r="J22" s="11"/>
      <c r="K22" s="5"/>
      <c r="L22" s="12"/>
      <c r="M22" s="11"/>
      <c r="N22" s="11"/>
      <c r="O22" s="5"/>
      <c r="P22" s="5"/>
    </row>
    <row r="23" spans="1:19">
      <c r="A23" s="5" t="s">
        <v>8</v>
      </c>
      <c r="B23" s="4">
        <v>1.4885336604719081E-2</v>
      </c>
      <c r="C23" s="4">
        <v>1.5936971641447698E-2</v>
      </c>
      <c r="D23" s="4">
        <v>2.1526823867138858E-2</v>
      </c>
      <c r="E23" s="4">
        <v>8.943311476079973E-3</v>
      </c>
      <c r="F23" s="5"/>
      <c r="G23" s="10">
        <f>SUM(G6:G21)</f>
        <v>1.0000000000069589</v>
      </c>
      <c r="H23" s="10">
        <f>SUM(H6:H21)</f>
        <v>1</v>
      </c>
      <c r="I23" s="10">
        <f>SUM(I6:I21)</f>
        <v>0.99999999999999989</v>
      </c>
      <c r="J23" s="10">
        <f>SUM(J6:J21)</f>
        <v>0.99999999999999989</v>
      </c>
      <c r="K23" s="5"/>
      <c r="L23" s="10">
        <f>SUM(L6:L21)</f>
        <v>1</v>
      </c>
      <c r="M23" s="10">
        <f>SUM(M6:M21)</f>
        <v>1</v>
      </c>
      <c r="N23" s="10">
        <f>SUM(N6:N21)</f>
        <v>1</v>
      </c>
      <c r="O23" s="10"/>
      <c r="P23" s="10">
        <v>0.9</v>
      </c>
      <c r="R23" s="9">
        <f>SUM(R6:R21)</f>
        <v>2359.3509107912669</v>
      </c>
      <c r="S23" s="9">
        <f>SUM(S6:S21)</f>
        <v>1007.98634927771</v>
      </c>
    </row>
    <row r="24" spans="1:19">
      <c r="A24" s="5" t="s">
        <v>7</v>
      </c>
      <c r="B24" s="8">
        <f>SUMPRODUCT(B6:B10,G6:G10)/SUM(G6:G10)</f>
        <v>9.0373415084891854E-4</v>
      </c>
      <c r="C24" s="8">
        <f>SUMPRODUCT(C6:C10,H6:H10)/SUM(H6:H10)</f>
        <v>5.9754792208678673E-4</v>
      </c>
      <c r="D24" s="8">
        <f>SUMPRODUCT(D6:D10,I6:I10)/SUM(I6:I10)</f>
        <v>-1.4866425651242779E-3</v>
      </c>
      <c r="E24" s="8">
        <f>SUMPRODUCT(E6:E10,J6:J10)/SUM(J6:J10)</f>
        <v>5.9532973649416992E-4</v>
      </c>
      <c r="F24" s="5"/>
      <c r="G24" s="4">
        <f>SUM(G6:G10)</f>
        <v>2.8477064387261313E-2</v>
      </c>
      <c r="H24" s="4">
        <f>SUM(H6:H10)</f>
        <v>4.7303775840050383E-2</v>
      </c>
      <c r="I24" s="4">
        <f>SUM(I6:I10)</f>
        <v>-2.5682431760676746E-2</v>
      </c>
      <c r="J24" s="4">
        <f>SUM(J6:J10)</f>
        <v>2.6644251799586863E-2</v>
      </c>
      <c r="K24" s="5"/>
      <c r="L24" s="4">
        <f>SUM(L6:L10)</f>
        <v>3.3789320394571653E-3</v>
      </c>
      <c r="M24" s="4">
        <f>SUM(M6:M10)</f>
        <v>1.7736288672666281E-3</v>
      </c>
      <c r="N24" s="4">
        <f>SUM(N6:N10)</f>
        <v>4.9842352116477029E-3</v>
      </c>
      <c r="O24" s="4"/>
      <c r="P24" s="10">
        <f>P$23</f>
        <v>0.9</v>
      </c>
    </row>
    <row r="25" spans="1:19">
      <c r="A25" s="5" t="s">
        <v>6</v>
      </c>
      <c r="B25" s="8">
        <f>SUMPRODUCT(B11:B14,G11:G14)/SUM(G11:G14)</f>
        <v>3.0243894940580146E-4</v>
      </c>
      <c r="C25" s="8">
        <f>SUMPRODUCT(C11:C14,H11:H14)/SUM(H11:H14)</f>
        <v>3.3769664319490734E-4</v>
      </c>
      <c r="D25" s="8">
        <f>SUMPRODUCT(D11:D14,I11:I14)/SUM(I11:I14)</f>
        <v>3.656167289507268E-4</v>
      </c>
      <c r="E25" s="8">
        <f>SUMPRODUCT(E11:E14,J11:J14)/SUM(J11:J14)</f>
        <v>1.8977637643499676E-4</v>
      </c>
      <c r="F25" s="5"/>
      <c r="G25" s="4">
        <f>SUM(G11:G14)</f>
        <v>0.43183680295938354</v>
      </c>
      <c r="H25" s="4">
        <f>SUM(H11:H14)</f>
        <v>0.41407381635991247</v>
      </c>
      <c r="I25" s="4">
        <f>SUM(I11:I14)</f>
        <v>0.51659787032628046</v>
      </c>
      <c r="J25" s="4">
        <f>SUM(J11:J14)</f>
        <v>0.41348039207664899</v>
      </c>
      <c r="K25" s="5"/>
      <c r="L25" s="4">
        <f>SUM(L11:L14)</f>
        <v>1.2443325211269049E-2</v>
      </c>
      <c r="M25" s="4">
        <f>SUM(M11:M14)</f>
        <v>8.7740218760246728E-3</v>
      </c>
      <c r="N25" s="4">
        <f>SUM(N11:N14)</f>
        <v>1.6112628546513422E-2</v>
      </c>
      <c r="O25" s="4"/>
      <c r="P25" s="10">
        <f t="shared" ref="P25:P29" si="8">P$23</f>
        <v>0.9</v>
      </c>
    </row>
    <row r="26" spans="1:19">
      <c r="A26" s="5" t="s">
        <v>5</v>
      </c>
      <c r="B26" s="8">
        <f>SUMPRODUCT(B15:B21,G15:G21)/SUM(G15:G21)</f>
        <v>2.7290549787549186E-2</v>
      </c>
      <c r="C26" s="8">
        <f>SUMPRODUCT(C15:C21,H15:H21)/SUM(H15:H21)</f>
        <v>2.9276305260070325E-2</v>
      </c>
      <c r="D26" s="8">
        <f>SUMPRODUCT(D15:D21,I15:I21)/SUM(I15:I21)</f>
        <v>4.1839348628765587E-2</v>
      </c>
      <c r="E26" s="8">
        <f>SUMPRODUCT(E15:E21,J15:J21)/SUM(J15:J21)</f>
        <v>1.5805268893074275E-2</v>
      </c>
      <c r="F26" s="5"/>
      <c r="G26" s="4">
        <f>SUM(G15:G21)</f>
        <v>0.53968613266031407</v>
      </c>
      <c r="H26" s="4">
        <f>SUM(H15:H21)</f>
        <v>0.53862240780003712</v>
      </c>
      <c r="I26" s="4">
        <f>SUM(I15:I21)</f>
        <v>0.50908456143439618</v>
      </c>
      <c r="J26" s="4">
        <f>SUM(J15:J21)</f>
        <v>0.55987535612376416</v>
      </c>
      <c r="K26" s="5"/>
      <c r="L26" s="4">
        <f>SUM(L15:L21)</f>
        <v>0.98417774274927394</v>
      </c>
      <c r="M26" s="4">
        <f>SUM(M15:M21)</f>
        <v>0.98945234925670866</v>
      </c>
      <c r="N26" s="4">
        <f>SUM(N15:N21)</f>
        <v>0.97890313624183889</v>
      </c>
      <c r="O26" s="4"/>
      <c r="P26" s="10">
        <f t="shared" si="8"/>
        <v>0.9</v>
      </c>
    </row>
    <row r="27" spans="1:19">
      <c r="A27" s="5" t="s">
        <v>4</v>
      </c>
      <c r="B27" s="8">
        <f>SUMPRODUCT(B17:B21,G17:G21)/SUM(G17:G21)</f>
        <v>6.1500522503903678E-2</v>
      </c>
      <c r="C27" s="8">
        <f>SUMPRODUCT(C17:C21,H17:H21)/SUM(H17:H21)</f>
        <v>6.803857817940917E-2</v>
      </c>
      <c r="D27" s="8">
        <f>SUMPRODUCT(D17:D21,I17:I21)/SUM(I17:I21)</f>
        <v>0.10372601658791183</v>
      </c>
      <c r="E27" s="8">
        <f>SUMPRODUCT(E17:E21,J17:J21)/SUM(J17:J21)</f>
        <v>3.6004802159119706E-2</v>
      </c>
      <c r="F27" s="5"/>
      <c r="G27" s="4">
        <f>SUM(G17:G21)</f>
        <v>0.22832277402720474</v>
      </c>
      <c r="H27" s="4">
        <f>SUM(H17:H21)</f>
        <v>0.22096319877019965</v>
      </c>
      <c r="I27" s="4">
        <f>SUM(I17:I21)</f>
        <v>0.19577698475459548</v>
      </c>
      <c r="J27" s="4">
        <f>SUM(J17:J21)</f>
        <v>0.23431889229497965</v>
      </c>
      <c r="K27" s="5"/>
      <c r="L27" s="4">
        <f>SUM(L17:L21)</f>
        <v>0.93596235052824728</v>
      </c>
      <c r="M27" s="4">
        <f>SUM(M17:M21)</f>
        <v>0.94334245002979022</v>
      </c>
      <c r="N27" s="4">
        <f>SUM(N17:N21)</f>
        <v>0.92858225102670422</v>
      </c>
      <c r="O27" s="4"/>
      <c r="P27" s="10">
        <f t="shared" si="8"/>
        <v>0.9</v>
      </c>
    </row>
    <row r="28" spans="1:19">
      <c r="A28" s="5" t="s">
        <v>3</v>
      </c>
      <c r="B28" s="8">
        <f>SUMPRODUCT(B19:B21,G19:G21)/SUM(G19:G21)</f>
        <v>9.8575796014951034E-2</v>
      </c>
      <c r="C28" s="8">
        <f>SUMPRODUCT(C19:C21,H19:H21)/SUM(H19:H21)</f>
        <v>0.10973166839422435</v>
      </c>
      <c r="D28" s="8">
        <f>SUMPRODUCT(D19:D21,I19:I21)/SUM(I19:I21)</f>
        <v>0.1594040507731683</v>
      </c>
      <c r="E28" s="8">
        <f>SUMPRODUCT(E19:E21,J19:J21)/SUM(J19:J21)</f>
        <v>6.2713787547944724E-2</v>
      </c>
      <c r="F28" s="5"/>
      <c r="G28" s="4">
        <f>SUM(G19:G21)</f>
        <v>0.11630693243690771</v>
      </c>
      <c r="H28" s="4">
        <f>SUM(H19:H21)</f>
        <v>0.11186418215099654</v>
      </c>
      <c r="I28" s="4">
        <f>SUM(I19:I21)</f>
        <v>0.10401544665019047</v>
      </c>
      <c r="J28" s="4">
        <f>SUM(J19:J21)</f>
        <v>0.10983798586084477</v>
      </c>
      <c r="K28" s="5"/>
      <c r="L28" s="4">
        <f>SUM(L19:L21)</f>
        <v>0.76894975773736751</v>
      </c>
      <c r="M28" s="4">
        <f>SUM(M19:M21)</f>
        <v>0.77022433227277864</v>
      </c>
      <c r="N28" s="4">
        <f>SUM(N19:N21)</f>
        <v>0.76767518320195627</v>
      </c>
      <c r="O28" s="4"/>
      <c r="P28" s="10">
        <f t="shared" si="8"/>
        <v>0.9</v>
      </c>
    </row>
    <row r="29" spans="1:19" ht="16" thickBot="1">
      <c r="A29" s="7" t="s">
        <v>2</v>
      </c>
      <c r="B29" s="6">
        <f>B21</f>
        <v>0.13649281634936825</v>
      </c>
      <c r="C29" s="6">
        <f>C21</f>
        <v>0.14531879416088378</v>
      </c>
      <c r="D29" s="6">
        <f>D21</f>
        <v>0.20954488101777591</v>
      </c>
      <c r="E29" s="6">
        <f>E21</f>
        <v>9.954606753156138E-2</v>
      </c>
      <c r="F29" s="7"/>
      <c r="G29" s="6">
        <f>G21</f>
        <v>6.0352438716187458E-2</v>
      </c>
      <c r="H29" s="6">
        <f>H21</f>
        <v>6.069179373476738E-2</v>
      </c>
      <c r="I29" s="6">
        <f>I21</f>
        <v>5.6852407509208627E-2</v>
      </c>
      <c r="J29" s="6">
        <f>J21</f>
        <v>4.9718750651881694E-2</v>
      </c>
      <c r="K29" s="7"/>
      <c r="L29" s="6">
        <f>L21</f>
        <v>0.5156385016157925</v>
      </c>
      <c r="M29" s="6">
        <f>M21</f>
        <v>0.55340867006752781</v>
      </c>
      <c r="N29" s="6">
        <f>N21</f>
        <v>0.47786833316405708</v>
      </c>
      <c r="O29" s="6"/>
      <c r="P29" s="133">
        <f t="shared" si="8"/>
        <v>0.9</v>
      </c>
    </row>
    <row r="30" spans="1:19" ht="16" thickTop="1">
      <c r="A30" s="5"/>
      <c r="B30" s="4"/>
      <c r="C30" s="4"/>
      <c r="D30" s="4"/>
      <c r="E30" s="4"/>
    </row>
    <row r="31" spans="1:19" ht="16" thickBot="1">
      <c r="A31" s="5"/>
      <c r="B31" s="4"/>
      <c r="C31" s="4"/>
      <c r="D31" s="4"/>
      <c r="E31" s="4"/>
    </row>
    <row r="32" spans="1:19" ht="30" customHeight="1" thickBot="1">
      <c r="A32" s="163" t="s">
        <v>181</v>
      </c>
      <c r="B32" s="164"/>
      <c r="C32" s="164"/>
      <c r="D32" s="164"/>
      <c r="E32" s="164"/>
      <c r="F32" s="164"/>
      <c r="G32" s="164"/>
      <c r="H32" s="164"/>
      <c r="I32" s="164"/>
      <c r="J32" s="164"/>
      <c r="K32" s="164"/>
      <c r="L32" s="164"/>
      <c r="M32" s="164"/>
      <c r="N32" s="164"/>
      <c r="O32" s="164"/>
      <c r="P32" s="165"/>
    </row>
    <row r="33" spans="1:5">
      <c r="C33"/>
    </row>
    <row r="34" spans="1:5">
      <c r="A34" s="3" t="s">
        <v>0</v>
      </c>
      <c r="B34" s="2">
        <f>SUMPRODUCT(B24:B26,G24:G26)-B23</f>
        <v>-6.6536709841628905E-7</v>
      </c>
      <c r="C34" s="2">
        <f>SUMPRODUCT(C24:C26,H24:H26)-C23</f>
        <v>0</v>
      </c>
      <c r="D34" s="2">
        <f>SUMPRODUCT(D24:D26,I24:I26)-D23</f>
        <v>0</v>
      </c>
      <c r="E34" s="2">
        <f>SUMPRODUCT(E24:E26,J24:J26)-E23</f>
        <v>0</v>
      </c>
    </row>
    <row r="35" spans="1:5">
      <c r="C35"/>
    </row>
    <row r="36" spans="1:5">
      <c r="C36"/>
    </row>
    <row r="37" spans="1:5">
      <c r="C37"/>
    </row>
    <row r="38" spans="1:5">
      <c r="C38"/>
    </row>
    <row r="39" spans="1:5">
      <c r="C39"/>
    </row>
    <row r="40" spans="1:5">
      <c r="C40"/>
    </row>
  </sheetData>
  <mergeCells count="8">
    <mergeCell ref="A2:P2"/>
    <mergeCell ref="A32:P32"/>
    <mergeCell ref="R4:R5"/>
    <mergeCell ref="S4:S5"/>
    <mergeCell ref="B4:E4"/>
    <mergeCell ref="G4:J4"/>
    <mergeCell ref="L4:N4"/>
    <mergeCell ref="P4:P5"/>
  </mergeCells>
  <phoneticPr fontId="65" type="noConversion"/>
  <pageMargins left="0.75" right="0.75" top="1" bottom="1" header="0.5" footer="0.5"/>
  <pageSetup scale="69" orientation="landscape"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40"/>
  <sheetViews>
    <sheetView workbookViewId="0">
      <pane xSplit="1" ySplit="5" topLeftCell="B6" activePane="bottomRight" state="frozen"/>
      <selection activeCell="D14" sqref="D14"/>
      <selection pane="topRight" activeCell="D14" sqref="D14"/>
      <selection pane="bottomLeft" activeCell="D14" sqref="D14"/>
      <selection pane="bottomRight" activeCell="A2" sqref="A2:O2"/>
    </sheetView>
  </sheetViews>
  <sheetFormatPr baseColWidth="10" defaultRowHeight="15" x14ac:dyDescent="0"/>
  <cols>
    <col min="1" max="1" width="15.5" style="1" customWidth="1"/>
    <col min="2" max="5" width="12" style="1" customWidth="1"/>
    <col min="6" max="6" width="2.83203125" style="1" customWidth="1"/>
    <col min="7" max="10" width="12" style="1" customWidth="1"/>
    <col min="11" max="11" width="2.83203125" style="1" customWidth="1"/>
    <col min="12" max="16384" width="10.83203125" style="1"/>
  </cols>
  <sheetData>
    <row r="1" spans="1:19" ht="16" thickBot="1"/>
    <row r="2" spans="1:19" ht="33" customHeight="1" thickTop="1">
      <c r="A2" s="154" t="s">
        <v>187</v>
      </c>
      <c r="B2" s="154"/>
      <c r="C2" s="154"/>
      <c r="D2" s="154"/>
      <c r="E2" s="154"/>
      <c r="F2" s="154"/>
      <c r="G2" s="154"/>
      <c r="H2" s="154"/>
      <c r="I2" s="154"/>
      <c r="J2" s="154"/>
      <c r="K2" s="154"/>
      <c r="L2" s="154"/>
      <c r="M2" s="154"/>
      <c r="N2" s="154"/>
      <c r="O2" s="154"/>
      <c r="P2" s="93"/>
      <c r="Q2" s="93"/>
      <c r="R2" s="93"/>
      <c r="S2" s="93"/>
    </row>
    <row r="3" spans="1:19">
      <c r="A3" s="5"/>
      <c r="B3" s="28" t="s">
        <v>47</v>
      </c>
      <c r="C3" s="28" t="s">
        <v>46</v>
      </c>
      <c r="D3" s="28" t="s">
        <v>45</v>
      </c>
      <c r="E3" s="28" t="s">
        <v>44</v>
      </c>
      <c r="F3" s="28"/>
      <c r="G3" s="28" t="s">
        <v>43</v>
      </c>
      <c r="H3" s="28" t="s">
        <v>42</v>
      </c>
      <c r="I3" s="28" t="s">
        <v>41</v>
      </c>
      <c r="J3" s="28" t="s">
        <v>40</v>
      </c>
      <c r="K3" s="28"/>
      <c r="L3" s="28" t="s">
        <v>39</v>
      </c>
      <c r="M3" s="28" t="s">
        <v>38</v>
      </c>
      <c r="N3" s="28" t="s">
        <v>37</v>
      </c>
      <c r="O3" s="28" t="s">
        <v>56</v>
      </c>
      <c r="P3" s="28"/>
      <c r="Q3" s="28"/>
      <c r="R3" s="28"/>
      <c r="S3" s="28"/>
    </row>
    <row r="4" spans="1:19" ht="44" customHeight="1">
      <c r="A4" s="5"/>
      <c r="B4" s="158" t="s">
        <v>55</v>
      </c>
      <c r="C4" s="158"/>
      <c r="D4" s="158"/>
      <c r="E4" s="158"/>
      <c r="F4" s="27"/>
      <c r="G4" s="157" t="s">
        <v>54</v>
      </c>
      <c r="H4" s="157"/>
      <c r="I4" s="157"/>
      <c r="J4" s="157"/>
      <c r="K4" s="27"/>
      <c r="L4" s="159" t="s">
        <v>53</v>
      </c>
      <c r="M4" s="159"/>
      <c r="N4" s="159"/>
      <c r="O4" s="159" t="s">
        <v>52</v>
      </c>
      <c r="P4" s="131"/>
      <c r="Q4" s="131"/>
      <c r="R4" s="166" t="s">
        <v>32</v>
      </c>
      <c r="S4" s="166" t="s">
        <v>33</v>
      </c>
    </row>
    <row r="5" spans="1:19" s="22" customFormat="1" ht="31" customHeight="1">
      <c r="A5" s="25"/>
      <c r="B5" s="24" t="s">
        <v>31</v>
      </c>
      <c r="C5" s="26" t="s">
        <v>30</v>
      </c>
      <c r="D5" s="26" t="s">
        <v>29</v>
      </c>
      <c r="E5" s="26" t="s">
        <v>28</v>
      </c>
      <c r="F5" s="25"/>
      <c r="G5" s="24" t="s">
        <v>31</v>
      </c>
      <c r="H5" s="26" t="s">
        <v>30</v>
      </c>
      <c r="I5" s="26" t="s">
        <v>29</v>
      </c>
      <c r="J5" s="26" t="s">
        <v>28</v>
      </c>
      <c r="K5" s="25"/>
      <c r="L5" s="24" t="s">
        <v>27</v>
      </c>
      <c r="M5" s="23" t="s">
        <v>26</v>
      </c>
      <c r="N5" s="23" t="s">
        <v>25</v>
      </c>
      <c r="O5" s="162"/>
      <c r="P5" s="131"/>
      <c r="Q5" s="131"/>
      <c r="R5" s="166"/>
      <c r="S5" s="166"/>
    </row>
    <row r="6" spans="1:19">
      <c r="A6" s="16" t="s">
        <v>24</v>
      </c>
      <c r="B6" s="21">
        <f t="shared" ref="B6:B21" si="0">$L6*B$23/G6</f>
        <v>9.8347843323360606E-5</v>
      </c>
      <c r="C6" s="21">
        <f t="shared" ref="C6:C21" si="1">$L6*C$23/H6</f>
        <v>1.9716628039193539E-4</v>
      </c>
      <c r="D6" s="21">
        <f t="shared" ref="D6:D21" si="2">$L6*D$23/I6</f>
        <v>6.3672339026169493E-5</v>
      </c>
      <c r="E6" s="21">
        <f t="shared" ref="E6:E21" si="3">$L6*E$23/J6</f>
        <v>7.0446670952480298E-5</v>
      </c>
      <c r="F6" s="5"/>
      <c r="G6" s="21">
        <f>T.J10!B6*(1-B$23)+$L6*B$23</f>
        <v>7.3487437082622606E-2</v>
      </c>
      <c r="H6" s="21">
        <f>T.J10!C6*(1-C$23)+$L6*C$23</f>
        <v>4.8310424701739393E-2</v>
      </c>
      <c r="I6" s="21">
        <f>T.J10!D6*(1-D$23)+$L6*D$23</f>
        <v>9.8088392531917534E-2</v>
      </c>
      <c r="J6" s="21">
        <f>T.J10!E6*(1-E$23)+$L6*E$23</f>
        <v>6.5751064136940499E-2</v>
      </c>
      <c r="K6" s="5"/>
      <c r="L6" s="20">
        <f t="shared" ref="L6:L21" si="4">(M6+N6)/2</f>
        <v>2.0881252592595241E-3</v>
      </c>
      <c r="M6" s="19">
        <f t="shared" ref="M6:M21" si="5">R6*$O6/SUMPRODUCT(R$6:R$21,$O$6:$O$21)</f>
        <v>1.1507203468781215E-3</v>
      </c>
      <c r="N6" s="19">
        <f t="shared" ref="N6:N21" si="6">S6*$O6/SUMPRODUCT(S$6:S$21,$O$6:$O$21)</f>
        <v>3.0255301716409265E-3</v>
      </c>
      <c r="O6" s="8">
        <f t="shared" ref="O6:O21" si="7">O$23</f>
        <v>4.4999999999999998E-2</v>
      </c>
      <c r="P6" s="8"/>
      <c r="Q6" s="8"/>
      <c r="R6" s="18">
        <v>1.1599104014892578</v>
      </c>
      <c r="S6" s="18">
        <v>7.1382873660874777</v>
      </c>
    </row>
    <row r="7" spans="1:19">
      <c r="A7" s="16" t="s">
        <v>23</v>
      </c>
      <c r="B7" s="15">
        <f t="shared" si="0"/>
        <v>1.1782306725425944E-5</v>
      </c>
      <c r="C7" s="15">
        <f t="shared" si="1"/>
        <v>1.6798158869924941E-5</v>
      </c>
      <c r="D7" s="15">
        <f t="shared" si="2"/>
        <v>6.8635780225333732E-6</v>
      </c>
      <c r="E7" s="15">
        <f t="shared" si="3"/>
        <v>5.7098231495436282E-6</v>
      </c>
      <c r="F7" s="5"/>
      <c r="G7" s="15">
        <f>T.J10!B7*(1-B$23)+$L7*B$23</f>
        <v>3.6548342778327206E-2</v>
      </c>
      <c r="H7" s="15">
        <f>T.J10!C7*(1-C$23)+$L7*C$23</f>
        <v>3.3785619471253379E-2</v>
      </c>
      <c r="I7" s="15">
        <f>T.J10!D7*(1-D$23)+$L7*D$23</f>
        <v>5.4217304025428015E-2</v>
      </c>
      <c r="J7" s="15">
        <f>T.J10!E7*(1-E$23)+$L7*E$23</f>
        <v>4.8334883425007545E-2</v>
      </c>
      <c r="K7" s="5"/>
      <c r="L7" s="14">
        <f t="shared" si="4"/>
        <v>1.244161100335915E-4</v>
      </c>
      <c r="M7" s="8">
        <f t="shared" si="5"/>
        <v>4.476196162913676E-5</v>
      </c>
      <c r="N7" s="8">
        <f t="shared" si="6"/>
        <v>2.0407025843804626E-4</v>
      </c>
      <c r="O7" s="8">
        <f t="shared" si="7"/>
        <v>4.4999999999999998E-2</v>
      </c>
      <c r="P7" s="8"/>
      <c r="Q7" s="8"/>
      <c r="R7" s="18">
        <v>4.5119446289062497E-2</v>
      </c>
      <c r="S7" s="18">
        <v>0.48147335011121367</v>
      </c>
    </row>
    <row r="8" spans="1:19">
      <c r="A8" s="16" t="s">
        <v>22</v>
      </c>
      <c r="B8" s="15">
        <f t="shared" si="0"/>
        <v>1.1679739724189693E-5</v>
      </c>
      <c r="C8" s="15">
        <f t="shared" si="1"/>
        <v>1.3794701944045385E-5</v>
      </c>
      <c r="D8" s="15">
        <f t="shared" si="2"/>
        <v>1.6773012112145302E-5</v>
      </c>
      <c r="E8" s="15">
        <f t="shared" si="3"/>
        <v>6.7336096026046613E-6</v>
      </c>
      <c r="F8" s="5"/>
      <c r="G8" s="15">
        <f>T.J10!B8*(1-B$23)+$L8*B$23</f>
        <v>5.8806322579466115E-2</v>
      </c>
      <c r="H8" s="15">
        <f>T.J10!C8*(1-C$23)+$L8*C$23</f>
        <v>6.5620634031451741E-2</v>
      </c>
      <c r="I8" s="15">
        <f>T.J10!D8*(1-D$23)+$L8*D$23</f>
        <v>3.5386418193251501E-2</v>
      </c>
      <c r="J8" s="15">
        <f>T.J10!E8*(1-E$23)+$L8*E$23</f>
        <v>6.5372421465302324E-2</v>
      </c>
      <c r="K8" s="5"/>
      <c r="L8" s="14">
        <f t="shared" si="4"/>
        <v>1.9844300351463376E-4</v>
      </c>
      <c r="M8" s="8">
        <f t="shared" si="5"/>
        <v>8.3986696268295452E-5</v>
      </c>
      <c r="N8" s="8">
        <f t="shared" si="6"/>
        <v>3.1289931076097208E-4</v>
      </c>
      <c r="O8" s="8">
        <f t="shared" si="7"/>
        <v>4.4999999999999998E-2</v>
      </c>
      <c r="P8" s="8"/>
      <c r="Q8" s="8"/>
      <c r="R8" s="18">
        <v>8.4657443359375001E-2</v>
      </c>
      <c r="S8" s="18">
        <v>0.7382392738298591</v>
      </c>
    </row>
    <row r="9" spans="1:19">
      <c r="A9" s="16" t="s">
        <v>21</v>
      </c>
      <c r="B9" s="15">
        <f t="shared" si="0"/>
        <v>1.2888627291983747E-5</v>
      </c>
      <c r="C9" s="15">
        <f t="shared" si="1"/>
        <v>1.60581655812721E-5</v>
      </c>
      <c r="D9" s="15">
        <f t="shared" si="2"/>
        <v>1.2963047100653836E-5</v>
      </c>
      <c r="E9" s="15">
        <f t="shared" si="3"/>
        <v>7.9630442119833038E-6</v>
      </c>
      <c r="F9" s="5"/>
      <c r="G9" s="15">
        <f>T.J10!B9*(1-B$23)+$L9*B$23</f>
        <v>7.743693736095969E-2</v>
      </c>
      <c r="H9" s="15">
        <f>T.J10!C9*(1-C$23)+$L9*C$23</f>
        <v>8.1913306770549907E-2</v>
      </c>
      <c r="I9" s="15">
        <f>T.J10!D9*(1-D$23)+$L9*D$23</f>
        <v>6.6533169651963389E-2</v>
      </c>
      <c r="J9" s="15">
        <f>T.J10!E9*(1-E$23)+$L9*E$23</f>
        <v>8.0326903370848732E-2</v>
      </c>
      <c r="K9" s="17"/>
      <c r="L9" s="14">
        <f t="shared" si="4"/>
        <v>2.883589518308785E-4</v>
      </c>
      <c r="M9" s="8">
        <f t="shared" si="5"/>
        <v>1.2329751005091145E-5</v>
      </c>
      <c r="N9" s="8">
        <f t="shared" si="6"/>
        <v>5.6438815265666582E-4</v>
      </c>
      <c r="O9" s="8">
        <f t="shared" si="7"/>
        <v>4.4999999999999998E-2</v>
      </c>
      <c r="P9" s="8"/>
      <c r="Q9" s="8"/>
      <c r="R9" s="18">
        <v>1.2428220703124999E-2</v>
      </c>
      <c r="S9" s="18">
        <v>1.3315897020103049</v>
      </c>
    </row>
    <row r="10" spans="1:19">
      <c r="A10" s="16" t="s">
        <v>20</v>
      </c>
      <c r="B10" s="15">
        <f t="shared" si="0"/>
        <v>2.8205621182398351E-5</v>
      </c>
      <c r="C10" s="15">
        <f t="shared" si="1"/>
        <v>3.8835531603515748E-5</v>
      </c>
      <c r="D10" s="15">
        <f t="shared" si="2"/>
        <v>2.3424328722587926E-5</v>
      </c>
      <c r="E10" s="15">
        <f t="shared" si="3"/>
        <v>1.7032799257377383E-5</v>
      </c>
      <c r="F10" s="5"/>
      <c r="G10" s="15">
        <f>T.J10!B10*(1-B$23)+$L10*B$23</f>
        <v>8.3393439195348251E-2</v>
      </c>
      <c r="H10" s="15">
        <f>T.J10!C10*(1-C$23)+$L10*C$23</f>
        <v>7.9824067884068942E-2</v>
      </c>
      <c r="I10" s="15">
        <f>T.J10!D10*(1-D$23)+$L10*D$23</f>
        <v>8.6774252052714357E-2</v>
      </c>
      <c r="J10" s="15">
        <f>T.J10!E10*(1-E$23)+$L10*E$23</f>
        <v>8.8504803924302849E-2</v>
      </c>
      <c r="K10" s="17"/>
      <c r="L10" s="14">
        <f t="shared" si="4"/>
        <v>6.7958871481853765E-4</v>
      </c>
      <c r="M10" s="8">
        <f t="shared" si="5"/>
        <v>4.8183011148598308E-4</v>
      </c>
      <c r="N10" s="8">
        <f t="shared" si="6"/>
        <v>8.7734731815109217E-4</v>
      </c>
      <c r="O10" s="8">
        <f t="shared" si="7"/>
        <v>4.4999999999999998E-2</v>
      </c>
      <c r="P10" s="8"/>
      <c r="Q10" s="8"/>
      <c r="R10" s="18">
        <v>0.4856781750488281</v>
      </c>
      <c r="S10" s="18">
        <v>2.0699701941600543</v>
      </c>
    </row>
    <row r="11" spans="1:19">
      <c r="A11" s="16" t="s">
        <v>19</v>
      </c>
      <c r="B11" s="15">
        <f t="shared" si="0"/>
        <v>4.1624848467889588E-5</v>
      </c>
      <c r="C11" s="15">
        <f t="shared" si="1"/>
        <v>5.4966988480372569E-5</v>
      </c>
      <c r="D11" s="15">
        <f t="shared" si="2"/>
        <v>3.2961087661665936E-5</v>
      </c>
      <c r="E11" s="15">
        <f t="shared" si="3"/>
        <v>2.4069336602008164E-5</v>
      </c>
      <c r="F11" s="5"/>
      <c r="G11" s="15">
        <f>T.J10!B11*(1-B$23)+$L11*B$23</f>
        <v>8.7951483088444513E-2</v>
      </c>
      <c r="H11" s="15">
        <f>T.J10!C11*(1-C$23)+$L11*C$23</f>
        <v>8.7778760879119677E-2</v>
      </c>
      <c r="I11" s="15">
        <f>T.J10!D11*(1-D$23)+$L11*D$23</f>
        <v>9.5980891145846403E-2</v>
      </c>
      <c r="J11" s="15">
        <f>T.J10!E11*(1-E$23)+$L11*E$23</f>
        <v>9.7480339030054111E-2</v>
      </c>
      <c r="K11" s="17"/>
      <c r="L11" s="14">
        <f t="shared" si="4"/>
        <v>1.0577290629798595E-3</v>
      </c>
      <c r="M11" s="8">
        <f t="shared" si="5"/>
        <v>7.1897638820697771E-4</v>
      </c>
      <c r="N11" s="8">
        <f t="shared" si="6"/>
        <v>1.3964817377527413E-3</v>
      </c>
      <c r="O11" s="8">
        <f t="shared" si="7"/>
        <v>4.4999999999999998E-2</v>
      </c>
      <c r="P11" s="8"/>
      <c r="Q11" s="8"/>
      <c r="R11" s="18">
        <v>0.724718384765625</v>
      </c>
      <c r="S11" s="18">
        <v>3.2947904598703013</v>
      </c>
    </row>
    <row r="12" spans="1:19">
      <c r="A12" s="16" t="s">
        <v>18</v>
      </c>
      <c r="B12" s="15">
        <f t="shared" si="0"/>
        <v>5.481137452131129E-5</v>
      </c>
      <c r="C12" s="15">
        <f t="shared" si="1"/>
        <v>7.5383307197753773E-5</v>
      </c>
      <c r="D12" s="15">
        <f t="shared" si="2"/>
        <v>4.7730561297113496E-5</v>
      </c>
      <c r="E12" s="15">
        <f t="shared" si="3"/>
        <v>3.4084146669076848E-5</v>
      </c>
      <c r="F12" s="5"/>
      <c r="G12" s="15">
        <f>T.J10!B12*(1-B$23)+$L12*B$23</f>
        <v>0.10509152299784091</v>
      </c>
      <c r="H12" s="15">
        <f>T.J10!C12*(1-C$23)+$L12*C$23</f>
        <v>0.10070678904436021</v>
      </c>
      <c r="I12" s="15">
        <f>T.J10!D12*(1-D$23)+$L12*D$23</f>
        <v>0.10428751449563646</v>
      </c>
      <c r="J12" s="15">
        <f>T.J10!E12*(1-E$23)+$L12*E$23</f>
        <v>0.10831067747327894</v>
      </c>
      <c r="K12" s="5"/>
      <c r="L12" s="14">
        <f t="shared" si="4"/>
        <v>1.6642439387856626E-3</v>
      </c>
      <c r="M12" s="8">
        <f t="shared" si="5"/>
        <v>8.9125159875056055E-4</v>
      </c>
      <c r="N12" s="8">
        <f t="shared" si="6"/>
        <v>2.4372362788207648E-3</v>
      </c>
      <c r="O12" s="8">
        <f t="shared" si="7"/>
        <v>4.4999999999999998E-2</v>
      </c>
      <c r="P12" s="8"/>
      <c r="Q12" s="8"/>
      <c r="R12" s="18">
        <v>0.89836944531249996</v>
      </c>
      <c r="S12" s="18">
        <v>5.7502956342492899</v>
      </c>
    </row>
    <row r="13" spans="1:19">
      <c r="A13" s="16" t="s">
        <v>17</v>
      </c>
      <c r="B13" s="15">
        <f t="shared" si="0"/>
        <v>1.1786418176391812E-4</v>
      </c>
      <c r="C13" s="15">
        <f t="shared" si="1"/>
        <v>1.5906798850628333E-4</v>
      </c>
      <c r="D13" s="15">
        <f t="shared" si="2"/>
        <v>1.0116403190275112E-4</v>
      </c>
      <c r="E13" s="15">
        <f t="shared" si="3"/>
        <v>7.4794385895501998E-5</v>
      </c>
      <c r="F13" s="5"/>
      <c r="G13" s="15">
        <f>T.J10!B13*(1-B$23)+$L13*B$23</f>
        <v>0.11732272018049984</v>
      </c>
      <c r="H13" s="15">
        <f>T.J10!C13*(1-C$23)+$L13*C$23</f>
        <v>0.11457153636427964</v>
      </c>
      <c r="I13" s="15">
        <f>T.J10!D13*(1-D$23)+$L13*D$23</f>
        <v>0.11812132744709471</v>
      </c>
      <c r="J13" s="15">
        <f>T.J10!E13*(1-E$23)+$L13*E$23</f>
        <v>0.11848961471822166</v>
      </c>
      <c r="K13" s="5"/>
      <c r="L13" s="14">
        <f t="shared" si="4"/>
        <v>3.9952372496586536E-3</v>
      </c>
      <c r="M13" s="8">
        <f t="shared" si="5"/>
        <v>3.1847236494264471E-3</v>
      </c>
      <c r="N13" s="8">
        <f t="shared" si="6"/>
        <v>4.8057508498908601E-3</v>
      </c>
      <c r="O13" s="8">
        <f t="shared" si="7"/>
        <v>4.4999999999999998E-2</v>
      </c>
      <c r="P13" s="8"/>
      <c r="Q13" s="8"/>
      <c r="R13" s="18">
        <v>3.2101579648437499</v>
      </c>
      <c r="S13" s="18">
        <v>11.338452644725905</v>
      </c>
    </row>
    <row r="14" spans="1:19">
      <c r="A14" s="16" t="s">
        <v>16</v>
      </c>
      <c r="B14" s="15">
        <f t="shared" si="0"/>
        <v>1.4307802982965599E-4</v>
      </c>
      <c r="C14" s="15">
        <f t="shared" si="1"/>
        <v>1.9185096505920456E-4</v>
      </c>
      <c r="D14" s="15">
        <f t="shared" si="2"/>
        <v>1.2486255920164048E-4</v>
      </c>
      <c r="E14" s="15">
        <f t="shared" si="3"/>
        <v>9.9360693296789862E-5</v>
      </c>
      <c r="F14" s="5"/>
      <c r="G14" s="15">
        <f>T.J10!B14*(1-B$23)+$L14*B$23</f>
        <v>0.13851873177950513</v>
      </c>
      <c r="H14" s="15">
        <f>T.J10!C14*(1-C$23)+$L14*C$23</f>
        <v>0.1361485519498683</v>
      </c>
      <c r="I14" s="15">
        <f>T.J10!D14*(1-D$23)+$L14*D$23</f>
        <v>0.13716386223752816</v>
      </c>
      <c r="J14" s="15">
        <f>T.J10!E14*(1-E$23)+$L14*E$23</f>
        <v>0.12783570284568335</v>
      </c>
      <c r="K14" s="5"/>
      <c r="L14" s="14">
        <f t="shared" si="4"/>
        <v>5.7261149598448729E-3</v>
      </c>
      <c r="M14" s="8">
        <f t="shared" si="5"/>
        <v>3.9790702396406879E-3</v>
      </c>
      <c r="N14" s="8">
        <f t="shared" si="6"/>
        <v>7.473159680049057E-3</v>
      </c>
      <c r="O14" s="8">
        <f t="shared" si="7"/>
        <v>4.4999999999999998E-2</v>
      </c>
      <c r="P14" s="8"/>
      <c r="Q14" s="8"/>
      <c r="R14" s="18">
        <v>4.0108484843749999</v>
      </c>
      <c r="S14" s="18">
        <v>17.631806097612316</v>
      </c>
    </row>
    <row r="15" spans="1:19">
      <c r="A15" s="16" t="s">
        <v>15</v>
      </c>
      <c r="B15" s="15">
        <f t="shared" si="0"/>
        <v>4.1263538899078051E-4</v>
      </c>
      <c r="C15" s="15">
        <f t="shared" si="1"/>
        <v>5.2447933430044042E-4</v>
      </c>
      <c r="D15" s="15">
        <f t="shared" si="2"/>
        <v>3.6917281550002658E-4</v>
      </c>
      <c r="E15" s="15">
        <f t="shared" si="3"/>
        <v>3.1373725533796434E-4</v>
      </c>
      <c r="F15" s="5"/>
      <c r="G15" s="15">
        <f>T.J10!B15*(1-B$23)+$L15*B$23</f>
        <v>8.2968109948511309E-2</v>
      </c>
      <c r="H15" s="15">
        <f>T.J10!C15*(1-C$23)+$L15*C$23</f>
        <v>8.6028994053665583E-2</v>
      </c>
      <c r="I15" s="15">
        <f>T.J10!D15*(1-D$23)+$L15*D$23</f>
        <v>8.0137987956901011E-2</v>
      </c>
      <c r="J15" s="15">
        <f>T.J10!E15*(1-E$23)+$L15*E$23</f>
        <v>6.9935372814217064E-2</v>
      </c>
      <c r="K15" s="5"/>
      <c r="L15" s="14">
        <f t="shared" si="4"/>
        <v>9.8913660340808358E-3</v>
      </c>
      <c r="M15" s="8">
        <f t="shared" si="5"/>
        <v>1.1365894264177756E-2</v>
      </c>
      <c r="N15" s="8">
        <f t="shared" si="6"/>
        <v>8.4168378039839158E-3</v>
      </c>
      <c r="O15" s="8">
        <f t="shared" si="7"/>
        <v>4.4999999999999998E-2</v>
      </c>
      <c r="P15" s="8"/>
      <c r="Q15" s="8"/>
      <c r="R15" s="18">
        <v>11.456666265625</v>
      </c>
      <c r="S15" s="18">
        <v>19.858273938811816</v>
      </c>
    </row>
    <row r="16" spans="1:19">
      <c r="A16" s="16" t="s">
        <v>14</v>
      </c>
      <c r="B16" s="15">
        <f t="shared" si="0"/>
        <v>1.6568977530227881E-3</v>
      </c>
      <c r="C16" s="15">
        <f t="shared" si="1"/>
        <v>1.8022550224133724E-3</v>
      </c>
      <c r="D16" s="15">
        <f t="shared" si="2"/>
        <v>1.4212652081254211E-3</v>
      </c>
      <c r="E16" s="15">
        <f t="shared" si="3"/>
        <v>1.1634536886934905E-3</v>
      </c>
      <c r="F16" s="5"/>
      <c r="G16" s="15">
        <f>T.J10!B16*(1-B$23)+$L16*B$23</f>
        <v>8.005653967096911E-2</v>
      </c>
      <c r="H16" s="15">
        <f>T.J10!C16*(1-C$23)+$L16*C$23</f>
        <v>9.7000022659092341E-2</v>
      </c>
      <c r="I16" s="15">
        <f>T.J10!D16*(1-D$23)+$L16*D$23</f>
        <v>8.0650651131686762E-2</v>
      </c>
      <c r="J16" s="15">
        <f>T.J10!E16*(1-E$23)+$L16*E$23</f>
        <v>7.306825592733808E-2</v>
      </c>
      <c r="K16" s="5"/>
      <c r="L16" s="14">
        <f t="shared" si="4"/>
        <v>3.8324026186945789E-2</v>
      </c>
      <c r="M16" s="8">
        <f t="shared" si="5"/>
        <v>3.474400496274075E-2</v>
      </c>
      <c r="N16" s="8">
        <f t="shared" si="6"/>
        <v>4.1904047411150822E-2</v>
      </c>
      <c r="O16" s="8">
        <f t="shared" si="7"/>
        <v>4.4999999999999998E-2</v>
      </c>
      <c r="P16" s="8"/>
      <c r="Q16" s="8"/>
      <c r="R16" s="18">
        <v>35.021482721679689</v>
      </c>
      <c r="S16" s="18">
        <v>98.866352425339102</v>
      </c>
    </row>
    <row r="17" spans="1:19">
      <c r="A17" s="16" t="s">
        <v>13</v>
      </c>
      <c r="B17" s="15">
        <f t="shared" si="0"/>
        <v>6.5485735532939795E-3</v>
      </c>
      <c r="C17" s="15">
        <f t="shared" si="1"/>
        <v>8.3105273814653678E-3</v>
      </c>
      <c r="D17" s="15">
        <f t="shared" si="2"/>
        <v>7.1714118534504396E-3</v>
      </c>
      <c r="E17" s="15">
        <f t="shared" si="3"/>
        <v>5.2377219961330657E-3</v>
      </c>
      <c r="F17" s="5"/>
      <c r="G17" s="15">
        <f>T.J10!B17*(1-B$23)+$L17*B$23</f>
        <v>1.8375346018279448E-2</v>
      </c>
      <c r="H17" s="15">
        <f>T.J10!C17*(1-C$23)+$L17*C$23</f>
        <v>1.9083112374734017E-2</v>
      </c>
      <c r="I17" s="15">
        <f>T.J10!D17*(1-D$23)+$L17*D$23</f>
        <v>1.4500001609923483E-2</v>
      </c>
      <c r="J17" s="15">
        <f>T.J10!E17*(1-E$23)+$L17*E$23</f>
        <v>1.4723976338897255E-2</v>
      </c>
      <c r="K17" s="5"/>
      <c r="L17" s="14">
        <f t="shared" si="4"/>
        <v>3.4766489496761352E-2</v>
      </c>
      <c r="M17" s="8">
        <f t="shared" si="5"/>
        <v>2.9866371921396483E-2</v>
      </c>
      <c r="N17" s="8">
        <f t="shared" si="6"/>
        <v>3.9666607072126228E-2</v>
      </c>
      <c r="O17" s="8">
        <f t="shared" si="7"/>
        <v>4.4999999999999998E-2</v>
      </c>
      <c r="P17" s="8"/>
      <c r="Q17" s="8"/>
      <c r="R17" s="18">
        <v>30.104895199218749</v>
      </c>
      <c r="S17" s="18">
        <v>93.587445523620332</v>
      </c>
    </row>
    <row r="18" spans="1:19">
      <c r="A18" s="16" t="s">
        <v>12</v>
      </c>
      <c r="B18" s="15">
        <f t="shared" si="0"/>
        <v>2.2917044208987828E-2</v>
      </c>
      <c r="C18" s="15">
        <f t="shared" si="1"/>
        <v>2.4128079929808616E-2</v>
      </c>
      <c r="D18" s="15">
        <f t="shared" si="2"/>
        <v>2.3586895129862839E-2</v>
      </c>
      <c r="E18" s="15">
        <f t="shared" si="3"/>
        <v>1.4968267290905897E-2</v>
      </c>
      <c r="F18" s="5"/>
      <c r="G18" s="15">
        <f>T.J10!B18*(1-B$23)+$L18*B$23</f>
        <v>1.9973109214856039E-2</v>
      </c>
      <c r="H18" s="15">
        <f>T.J10!C18*(1-C$23)+$L18*C$23</f>
        <v>2.5002133696928344E-2</v>
      </c>
      <c r="I18" s="15">
        <f>T.J10!D18*(1-D$23)+$L18*D$23</f>
        <v>1.6769649387063584E-2</v>
      </c>
      <c r="J18" s="15">
        <f>T.J10!E18*(1-E$23)+$L18*E$23</f>
        <v>1.9598284967290502E-2</v>
      </c>
      <c r="K18" s="5"/>
      <c r="L18" s="14">
        <f t="shared" si="4"/>
        <v>0.13224610329411837</v>
      </c>
      <c r="M18" s="8">
        <f t="shared" si="5"/>
        <v>0.14325174583561501</v>
      </c>
      <c r="N18" s="8">
        <f t="shared" si="6"/>
        <v>0.12124046075262172</v>
      </c>
      <c r="O18" s="8">
        <f t="shared" si="7"/>
        <v>4.4999999999999998E-2</v>
      </c>
      <c r="P18" s="8"/>
      <c r="Q18" s="8"/>
      <c r="R18" s="18">
        <v>144.39580431249999</v>
      </c>
      <c r="S18" s="18">
        <v>286.04879150145086</v>
      </c>
    </row>
    <row r="19" spans="1:19">
      <c r="A19" s="16" t="s">
        <v>11</v>
      </c>
      <c r="B19" s="15">
        <f t="shared" si="0"/>
        <v>4.7472307735965412E-2</v>
      </c>
      <c r="C19" s="15">
        <f t="shared" si="1"/>
        <v>5.3645402163947906E-2</v>
      </c>
      <c r="D19" s="15">
        <f t="shared" si="2"/>
        <v>5.7975706631324293E-2</v>
      </c>
      <c r="E19" s="15">
        <f t="shared" si="3"/>
        <v>2.9769911683526783E-2</v>
      </c>
      <c r="F19" s="5"/>
      <c r="G19" s="15">
        <f>T.J10!B19*(1-B$23)+$L19*B$23</f>
        <v>4.8759360113839632E-3</v>
      </c>
      <c r="H19" s="15">
        <f>T.J10!C19*(1-C$23)+$L19*C$23</f>
        <v>5.6867140816605705E-3</v>
      </c>
      <c r="I19" s="15">
        <f>T.J10!D19*(1-D$23)+$L19*D$23</f>
        <v>3.4501880816708488E-3</v>
      </c>
      <c r="J19" s="15">
        <f>T.J10!E19*(1-E$23)+$L19*E$23</f>
        <v>4.9831747159672811E-3</v>
      </c>
      <c r="K19" s="5"/>
      <c r="L19" s="14">
        <f t="shared" si="4"/>
        <v>6.6877025195532416E-2</v>
      </c>
      <c r="M19" s="8">
        <f t="shared" si="5"/>
        <v>6.736365147569319E-2</v>
      </c>
      <c r="N19" s="8">
        <f t="shared" si="6"/>
        <v>6.6390398915371643E-2</v>
      </c>
      <c r="O19" s="8">
        <f t="shared" si="7"/>
        <v>4.4999999999999998E-2</v>
      </c>
      <c r="P19" s="8"/>
      <c r="Q19" s="8"/>
      <c r="R19" s="18">
        <v>67.901641124999998</v>
      </c>
      <c r="S19" s="18">
        <v>156.63824814877762</v>
      </c>
    </row>
    <row r="20" spans="1:19">
      <c r="A20" s="5" t="s">
        <v>10</v>
      </c>
      <c r="B20" s="15">
        <f t="shared" si="0"/>
        <v>9.1110245777647911E-2</v>
      </c>
      <c r="C20" s="15">
        <f t="shared" si="1"/>
        <v>9.8843205480835222E-2</v>
      </c>
      <c r="D20" s="15">
        <f t="shared" si="2"/>
        <v>0.13761852866835961</v>
      </c>
      <c r="E20" s="15">
        <f t="shared" si="3"/>
        <v>5.5320181285604397E-2</v>
      </c>
      <c r="F20" s="5"/>
      <c r="G20" s="15">
        <f>T.J10!B20*(1-B$23)+$L20*B$23</f>
        <v>7.0823899102027193E-3</v>
      </c>
      <c r="H20" s="15">
        <f>T.J10!C20*(1-C$23)+$L20*C$23</f>
        <v>8.6039085635837547E-3</v>
      </c>
      <c r="I20" s="15">
        <f>T.J10!D20*(1-D$23)+$L20*D$23</f>
        <v>4.0519177387760685E-3</v>
      </c>
      <c r="J20" s="15">
        <f>T.J10!E20*(1-E$23)+$L20*E$23</f>
        <v>7.4756468100311609E-3</v>
      </c>
      <c r="K20" s="5"/>
      <c r="L20" s="14">
        <f t="shared" si="4"/>
        <v>0.18643423092604261</v>
      </c>
      <c r="M20" s="8">
        <f t="shared" si="5"/>
        <v>0.14945201072955769</v>
      </c>
      <c r="N20" s="8">
        <f t="shared" si="6"/>
        <v>0.22341645112252756</v>
      </c>
      <c r="O20" s="8">
        <f t="shared" si="7"/>
        <v>4.4999999999999998E-2</v>
      </c>
      <c r="P20" s="8"/>
      <c r="Q20" s="8"/>
      <c r="R20" s="18">
        <v>150.64558668750001</v>
      </c>
      <c r="S20" s="18">
        <v>527.11780744168789</v>
      </c>
    </row>
    <row r="21" spans="1:19">
      <c r="A21" s="5" t="s">
        <v>9</v>
      </c>
      <c r="B21" s="15">
        <f t="shared" si="0"/>
        <v>0.22001813714807203</v>
      </c>
      <c r="C21" s="15">
        <f t="shared" si="1"/>
        <v>0.2367423242556686</v>
      </c>
      <c r="D21" s="15">
        <f t="shared" si="2"/>
        <v>0.39682738417891172</v>
      </c>
      <c r="E21" s="15">
        <f t="shared" si="3"/>
        <v>0.11660917346152884</v>
      </c>
      <c r="F21" s="5"/>
      <c r="G21" s="15">
        <f>T.J10!B21*(1-B$23)+$L21*B$23</f>
        <v>8.1116321827831763E-3</v>
      </c>
      <c r="H21" s="15">
        <f>T.J10!C21*(1-C$23)+$L21*C$23</f>
        <v>9.9354234736445026E-3</v>
      </c>
      <c r="I21" s="15">
        <f>T.J10!D21*(1-D$23)+$L21*D$23</f>
        <v>3.8864723125976754E-3</v>
      </c>
      <c r="J21" s="15">
        <f>T.J10!E21*(1-E$23)+$L21*E$23</f>
        <v>9.8088780366186248E-3</v>
      </c>
      <c r="K21" s="5"/>
      <c r="L21" s="14">
        <f t="shared" si="4"/>
        <v>0.51563850161579239</v>
      </c>
      <c r="M21" s="8">
        <f t="shared" si="5"/>
        <v>0.5534086700675277</v>
      </c>
      <c r="N21" s="8">
        <f t="shared" si="6"/>
        <v>0.47786833316405708</v>
      </c>
      <c r="O21" s="8">
        <f t="shared" si="7"/>
        <v>4.4999999999999998E-2</v>
      </c>
      <c r="P21" s="8"/>
      <c r="Q21" s="8"/>
      <c r="R21" s="18">
        <v>557.82838500000003</v>
      </c>
      <c r="S21" s="18">
        <v>1127.4590870889226</v>
      </c>
    </row>
    <row r="22" spans="1:19">
      <c r="A22" s="5"/>
      <c r="B22" s="11"/>
      <c r="C22" s="11"/>
      <c r="D22" s="11"/>
      <c r="E22" s="11"/>
      <c r="F22" s="5"/>
      <c r="G22" s="11"/>
      <c r="H22" s="11"/>
      <c r="I22" s="11"/>
      <c r="J22" s="11"/>
      <c r="K22" s="5"/>
      <c r="L22" s="12"/>
      <c r="M22" s="11"/>
      <c r="N22" s="11"/>
      <c r="O22" s="11"/>
      <c r="P22" s="5"/>
      <c r="Q22" s="5"/>
      <c r="R22" s="5"/>
      <c r="S22" s="5"/>
    </row>
    <row r="23" spans="1:19">
      <c r="A23" s="5" t="s">
        <v>8</v>
      </c>
      <c r="B23" s="29">
        <f>$O$23*T.J1!B23*(T.J8!C10/(1-T.J1!B23))/(T.J8!C9+$O$23*T.J1!B23*(T.J8!C10/(1-T.J1!B23)))</f>
        <v>3.4611577616756534E-3</v>
      </c>
      <c r="C23" s="29">
        <f>$O$23*T.J1!C23*(T.J8!D10/(1-T.J1!C23))/(T.J8!D9+$O$23*T.J1!C23*(T.J8!D10/(1-T.J1!C23)))</f>
        <v>4.5615973947723725E-3</v>
      </c>
      <c r="D23" s="29">
        <f>$O$23*T.J1!D23*(T.J8!E10/(1-T.J1!D23))/(T.J8!E9+$O$23*T.J1!D23*(T.J8!E10/(1-T.J1!D23)))</f>
        <v>2.9909687439148096E-3</v>
      </c>
      <c r="E23" s="29">
        <f>$O$23*T.J1!E23*(T.J8!F10/(1-T.J1!E23))/(T.J8!F9+$O$23*T.J1!E23*(T.J8!F10/(1-T.J1!E23)))</f>
        <v>2.2182307117308763E-3</v>
      </c>
      <c r="F23" s="5"/>
      <c r="G23" s="10">
        <f>SUM(G6:G21)</f>
        <v>1</v>
      </c>
      <c r="H23" s="10">
        <f>SUM(H6:H21)</f>
        <v>1.0000000000000002</v>
      </c>
      <c r="I23" s="10">
        <f>SUM(I6:I21)</f>
        <v>1</v>
      </c>
      <c r="J23" s="10">
        <f>SUM(J6:J21)</f>
        <v>1</v>
      </c>
      <c r="K23" s="5"/>
      <c r="L23" s="10">
        <f>SUM(L6:L21)</f>
        <v>1</v>
      </c>
      <c r="M23" s="10">
        <f>SUM(M6:M21)</f>
        <v>0.99999999999999989</v>
      </c>
      <c r="N23" s="10">
        <f>SUM(N6:N21)</f>
        <v>1</v>
      </c>
      <c r="O23" s="4">
        <v>4.4999999999999998E-2</v>
      </c>
      <c r="P23" s="4"/>
      <c r="Q23" s="4"/>
      <c r="R23" s="138">
        <f>SUM(R6:R21)</f>
        <v>1007.98634927771</v>
      </c>
      <c r="S23" s="138">
        <f>SUM(S6:S21)</f>
        <v>2359.3509107912669</v>
      </c>
    </row>
    <row r="24" spans="1:19">
      <c r="A24" s="5" t="s">
        <v>7</v>
      </c>
      <c r="B24" s="8">
        <f>SUMPRODUCT(B6:B10,G6:G10)/SUM(G6:G10)</f>
        <v>3.5474653177397721E-5</v>
      </c>
      <c r="C24" s="8">
        <f>SUMPRODUCT(C6:C10,H6:H10)/SUM(H6:H10)</f>
        <v>4.98081296589788E-5</v>
      </c>
      <c r="D24" s="8">
        <f>SUMPRODUCT(D6:D10,I6:I10)/SUM(I6:I10)</f>
        <v>2.963722538418827E-5</v>
      </c>
      <c r="E24" s="8">
        <f>SUMPRODUCT(E6:E10,J6:J10)/SUM(J6:J10)</f>
        <v>2.1520138908112888E-5</v>
      </c>
      <c r="F24" s="5"/>
      <c r="G24" s="4">
        <f>SUM(G6:G10)</f>
        <v>0.32967247899672386</v>
      </c>
      <c r="H24" s="4">
        <f>SUM(H6:H10)</f>
        <v>0.30945405285906336</v>
      </c>
      <c r="I24" s="4">
        <f>SUM(I6:I10)</f>
        <v>0.34099953645527481</v>
      </c>
      <c r="J24" s="4">
        <f>SUM(J6:J10)</f>
        <v>0.34829007632240194</v>
      </c>
      <c r="K24" s="5"/>
      <c r="L24" s="4">
        <f>SUM(L6:L10)</f>
        <v>3.3789320394571661E-3</v>
      </c>
      <c r="M24" s="4">
        <f>SUM(M6:M10)</f>
        <v>1.7736288672666281E-3</v>
      </c>
      <c r="N24" s="4">
        <f>SUM(N6:N10)</f>
        <v>4.9842352116477029E-3</v>
      </c>
      <c r="O24" s="4"/>
      <c r="P24" s="4"/>
      <c r="Q24" s="4"/>
      <c r="R24" s="5"/>
      <c r="S24" s="5"/>
    </row>
    <row r="25" spans="1:19">
      <c r="A25" s="5" t="s">
        <v>6</v>
      </c>
      <c r="B25" s="8">
        <f>SUMPRODUCT(B11:B14,G11:G14)/SUM(G11:G14)</f>
        <v>9.5945205640416415E-5</v>
      </c>
      <c r="C25" s="8">
        <f>SUMPRODUCT(C11:C14,H11:H14)/SUM(H11:H14)</f>
        <v>1.2923659198409485E-4</v>
      </c>
      <c r="D25" s="8">
        <f>SUMPRODUCT(D11:D14,I11:I14)/SUM(I11:I14)</f>
        <v>8.1697515197154443E-5</v>
      </c>
      <c r="E25" s="8">
        <f>SUMPRODUCT(E11:E14,J11:J14)/SUM(J11:J14)</f>
        <v>6.1051026162631722E-5</v>
      </c>
      <c r="F25" s="5"/>
      <c r="G25" s="4">
        <f>SUM(G11:G14)</f>
        <v>0.4488844580462904</v>
      </c>
      <c r="H25" s="4">
        <f>SUM(H11:H14)</f>
        <v>0.43920563823762782</v>
      </c>
      <c r="I25" s="4">
        <f>SUM(I11:I14)</f>
        <v>0.45555359532610573</v>
      </c>
      <c r="J25" s="4">
        <f>SUM(J11:J14)</f>
        <v>0.45211633406723806</v>
      </c>
      <c r="K25" s="5"/>
      <c r="L25" s="4">
        <f>SUM(L11:L14)</f>
        <v>1.2443325211269049E-2</v>
      </c>
      <c r="M25" s="4">
        <f>SUM(M11:M14)</f>
        <v>8.7740218760246728E-3</v>
      </c>
      <c r="N25" s="4">
        <f>SUM(N11:N14)</f>
        <v>1.6112628546513422E-2</v>
      </c>
      <c r="O25" s="4"/>
      <c r="P25" s="4"/>
      <c r="Q25" s="4"/>
      <c r="R25" s="5"/>
      <c r="S25" s="5"/>
    </row>
    <row r="26" spans="1:19">
      <c r="A26" s="5" t="s">
        <v>5</v>
      </c>
      <c r="B26" s="8">
        <f>SUMPRODUCT(B15:B21,G15:G21)/SUM(G15:G21)</f>
        <v>1.5382710064152013E-2</v>
      </c>
      <c r="C26" s="8">
        <f>SUMPRODUCT(C15:C21,H15:H21)/SUM(H15:H21)</f>
        <v>1.7861928502065808E-2</v>
      </c>
      <c r="D26" s="8">
        <f>SUMPRODUCT(D15:D21,I15:I21)/SUM(I15:I21)</f>
        <v>1.4468863014674347E-2</v>
      </c>
      <c r="E26" s="8">
        <f>SUMPRODUCT(E15:E21,J15:J21)/SUM(J15:J21)</f>
        <v>1.0937892840297376E-2</v>
      </c>
      <c r="F26" s="5"/>
      <c r="G26" s="4">
        <f>SUM(G15:G21)</f>
        <v>0.22144306295698579</v>
      </c>
      <c r="H26" s="4">
        <f>SUM(H15:H21)</f>
        <v>0.25134030890330911</v>
      </c>
      <c r="I26" s="4">
        <f>SUM(I15:I21)</f>
        <v>0.2034468682186194</v>
      </c>
      <c r="J26" s="4">
        <f>SUM(J15:J21)</f>
        <v>0.19959358961035994</v>
      </c>
      <c r="K26" s="5"/>
      <c r="L26" s="4">
        <f>SUM(L15:L21)</f>
        <v>0.98417774274927372</v>
      </c>
      <c r="M26" s="4">
        <f>SUM(M15:M21)</f>
        <v>0.98945234925670855</v>
      </c>
      <c r="N26" s="4">
        <f>SUM(N15:N21)</f>
        <v>0.97890313624183889</v>
      </c>
      <c r="O26" s="4"/>
      <c r="P26" s="4"/>
      <c r="Q26" s="4"/>
      <c r="R26" s="5"/>
      <c r="S26" s="5"/>
    </row>
    <row r="27" spans="1:19">
      <c r="A27" s="5" t="s">
        <v>4</v>
      </c>
      <c r="B27" s="8">
        <f>SUMPRODUCT(B17:B21,G17:G21)/SUM(G17:G21)</f>
        <v>5.5453634720462761E-2</v>
      </c>
      <c r="C27" s="8">
        <f>SUMPRODUCT(C17:C21,H17:H21)/SUM(H17:H21)</f>
        <v>6.2500404879842569E-2</v>
      </c>
      <c r="D27" s="8">
        <f>SUMPRODUCT(D17:D21,I17:I21)/SUM(I17:I21)</f>
        <v>6.5624715160531713E-2</v>
      </c>
      <c r="E27" s="8">
        <f>SUMPRODUCT(E17:E21,J17:J21)/SUM(J17:J21)</f>
        <v>3.6688140424392314E-2</v>
      </c>
      <c r="F27" s="5"/>
      <c r="G27" s="4">
        <f>SUM(G17:G21)</f>
        <v>5.8418413337505345E-2</v>
      </c>
      <c r="H27" s="4">
        <f>SUM(H17:H21)</f>
        <v>6.8311292190551196E-2</v>
      </c>
      <c r="I27" s="4">
        <f>SUM(I17:I21)</f>
        <v>4.2658229130031658E-2</v>
      </c>
      <c r="J27" s="4">
        <f>SUM(J17:J21)</f>
        <v>5.6589960868804821E-2</v>
      </c>
      <c r="K27" s="5"/>
      <c r="L27" s="4">
        <f>SUM(L17:L21)</f>
        <v>0.93596235052824706</v>
      </c>
      <c r="M27" s="4">
        <f>SUM(M17:M21)</f>
        <v>0.94334245002979011</v>
      </c>
      <c r="N27" s="4">
        <f>SUM(N17:N21)</f>
        <v>0.92858225102670422</v>
      </c>
      <c r="O27" s="4"/>
      <c r="P27" s="4"/>
      <c r="Q27" s="4"/>
      <c r="R27" s="5"/>
      <c r="S27" s="5"/>
    </row>
    <row r="28" spans="1:19">
      <c r="A28" s="5" t="s">
        <v>3</v>
      </c>
      <c r="B28" s="8">
        <f>SUMPRODUCT(B19:B21,G19:G21)/SUM(G19:G21)</f>
        <v>0.13260896751706819</v>
      </c>
      <c r="C28" s="8">
        <f>SUMPRODUCT(C19:C21,H19:H21)/SUM(H19:H21)</f>
        <v>0.14478793586010499</v>
      </c>
      <c r="D28" s="8">
        <f>SUMPRODUCT(D19:D21,I19:I21)/SUM(I19:I21)</f>
        <v>0.20194836125855165</v>
      </c>
      <c r="E28" s="8">
        <f>SUMPRODUCT(E19:E21,J19:J21)/SUM(J19:J21)</f>
        <v>7.6600097984732191E-2</v>
      </c>
      <c r="F28" s="5"/>
      <c r="G28" s="4">
        <f>SUM(G19:G21)</f>
        <v>2.0069958104369859E-2</v>
      </c>
      <c r="H28" s="4">
        <f>SUM(H19:H21)</f>
        <v>2.422604611888883E-2</v>
      </c>
      <c r="I28" s="4">
        <f>SUM(I19:I21)</f>
        <v>1.1388578133044593E-2</v>
      </c>
      <c r="J28" s="4">
        <f>SUM(J19:J21)</f>
        <v>2.2267699562617066E-2</v>
      </c>
      <c r="K28" s="5"/>
      <c r="L28" s="4">
        <f>SUM(L19:L21)</f>
        <v>0.7689497577373674</v>
      </c>
      <c r="M28" s="4">
        <f>SUM(M19:M21)</f>
        <v>0.77022433227277864</v>
      </c>
      <c r="N28" s="4">
        <f>SUM(N19:N21)</f>
        <v>0.76767518320195627</v>
      </c>
      <c r="O28" s="4"/>
      <c r="P28" s="4"/>
      <c r="Q28" s="4"/>
      <c r="R28" s="5"/>
      <c r="S28" s="5"/>
    </row>
    <row r="29" spans="1:19" ht="16" thickBot="1">
      <c r="A29" s="7" t="s">
        <v>2</v>
      </c>
      <c r="B29" s="6">
        <f>B21</f>
        <v>0.22001813714807203</v>
      </c>
      <c r="C29" s="6">
        <f>C21</f>
        <v>0.2367423242556686</v>
      </c>
      <c r="D29" s="6">
        <f>D21</f>
        <v>0.39682738417891172</v>
      </c>
      <c r="E29" s="6">
        <f>E21</f>
        <v>0.11660917346152884</v>
      </c>
      <c r="F29" s="7"/>
      <c r="G29" s="6">
        <f>G21</f>
        <v>8.1116321827831763E-3</v>
      </c>
      <c r="H29" s="6">
        <f>H21</f>
        <v>9.9354234736445026E-3</v>
      </c>
      <c r="I29" s="6">
        <f>I21</f>
        <v>3.8864723125976754E-3</v>
      </c>
      <c r="J29" s="6">
        <f>J21</f>
        <v>9.8088780366186248E-3</v>
      </c>
      <c r="K29" s="7"/>
      <c r="L29" s="6">
        <f>L21</f>
        <v>0.51563850161579239</v>
      </c>
      <c r="M29" s="6">
        <f>M21</f>
        <v>0.5534086700675277</v>
      </c>
      <c r="N29" s="6">
        <f>N21</f>
        <v>0.47786833316405708</v>
      </c>
      <c r="O29" s="6"/>
      <c r="P29" s="4"/>
      <c r="Q29" s="4"/>
      <c r="R29" s="5"/>
      <c r="S29" s="5"/>
    </row>
    <row r="30" spans="1:19" ht="16" thickTop="1">
      <c r="A30" s="5"/>
      <c r="B30" s="4"/>
      <c r="C30" s="4"/>
      <c r="D30" s="4"/>
      <c r="E30" s="4"/>
    </row>
    <row r="31" spans="1:19" ht="16" thickBot="1">
      <c r="A31" s="5"/>
      <c r="B31" s="4"/>
      <c r="C31" s="4"/>
      <c r="D31" s="4"/>
      <c r="E31" s="4"/>
    </row>
    <row r="32" spans="1:19" ht="39" customHeight="1" thickBot="1">
      <c r="A32" s="151" t="s">
        <v>51</v>
      </c>
      <c r="B32" s="152"/>
      <c r="C32" s="152"/>
      <c r="D32" s="152"/>
      <c r="E32" s="152"/>
      <c r="F32" s="152"/>
      <c r="G32" s="152"/>
      <c r="H32" s="152"/>
      <c r="I32" s="152"/>
      <c r="J32" s="152"/>
      <c r="K32" s="152"/>
      <c r="L32" s="152"/>
      <c r="M32" s="152"/>
      <c r="N32" s="152"/>
      <c r="O32" s="153"/>
      <c r="P32" s="135"/>
      <c r="Q32" s="135"/>
    </row>
    <row r="33" spans="1:5">
      <c r="C33"/>
    </row>
    <row r="34" spans="1:5">
      <c r="A34" s="3" t="s">
        <v>0</v>
      </c>
      <c r="B34" s="2">
        <f>SUMPRODUCT(B24:B26,G24:G26)-B23</f>
        <v>0</v>
      </c>
      <c r="C34" s="2">
        <f>SUMPRODUCT(C24:C26,H24:H26)-C23</f>
        <v>0</v>
      </c>
      <c r="D34" s="2">
        <f>SUMPRODUCT(D24:D26,I24:I26)-D23</f>
        <v>0</v>
      </c>
      <c r="E34" s="2">
        <f>SUMPRODUCT(E24:E26,J24:J26)-E23</f>
        <v>0</v>
      </c>
    </row>
    <row r="35" spans="1:5">
      <c r="C35"/>
    </row>
    <row r="36" spans="1:5">
      <c r="C36"/>
    </row>
    <row r="37" spans="1:5">
      <c r="C37"/>
    </row>
    <row r="38" spans="1:5">
      <c r="C38"/>
    </row>
    <row r="39" spans="1:5">
      <c r="C39"/>
    </row>
    <row r="40" spans="1:5">
      <c r="C40"/>
    </row>
  </sheetData>
  <mergeCells count="8">
    <mergeCell ref="A2:O2"/>
    <mergeCell ref="S4:S5"/>
    <mergeCell ref="R4:R5"/>
    <mergeCell ref="O4:O5"/>
    <mergeCell ref="A32:O32"/>
    <mergeCell ref="B4:E4"/>
    <mergeCell ref="G4:J4"/>
    <mergeCell ref="L4:N4"/>
  </mergeCells>
  <phoneticPr fontId="65" type="noConversion"/>
  <pageMargins left="0.75" right="0.75" top="1" bottom="1" header="0.5" footer="0.5"/>
  <pageSetup scale="70" orientation="landscape"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40"/>
  <sheetViews>
    <sheetView workbookViewId="0">
      <pane xSplit="1" ySplit="5" topLeftCell="B6" activePane="bottomRight" state="frozen"/>
      <selection activeCell="D14" sqref="D14"/>
      <selection pane="topRight" activeCell="D14" sqref="D14"/>
      <selection pane="bottomLeft" activeCell="D14" sqref="D14"/>
      <selection pane="bottomRight" activeCell="A2" sqref="A2:O2"/>
    </sheetView>
  </sheetViews>
  <sheetFormatPr baseColWidth="10" defaultRowHeight="15" x14ac:dyDescent="0"/>
  <cols>
    <col min="1" max="1" width="15.5" style="1" customWidth="1"/>
    <col min="2" max="5" width="12" style="1" customWidth="1"/>
    <col min="6" max="6" width="2.83203125" style="1" customWidth="1"/>
    <col min="7" max="10" width="12" style="1" customWidth="1"/>
    <col min="11" max="11" width="2.83203125" style="1" customWidth="1"/>
    <col min="12" max="16384" width="10.83203125" style="1"/>
  </cols>
  <sheetData>
    <row r="1" spans="1:18" ht="16" thickBot="1"/>
    <row r="2" spans="1:18" ht="33" customHeight="1" thickTop="1">
      <c r="A2" s="154" t="s">
        <v>188</v>
      </c>
      <c r="B2" s="154"/>
      <c r="C2" s="154"/>
      <c r="D2" s="154"/>
      <c r="E2" s="154"/>
      <c r="F2" s="154"/>
      <c r="G2" s="154"/>
      <c r="H2" s="154"/>
      <c r="I2" s="154"/>
      <c r="J2" s="154"/>
      <c r="K2" s="154"/>
      <c r="L2" s="154"/>
      <c r="M2" s="154"/>
      <c r="N2" s="154"/>
      <c r="O2" s="154"/>
    </row>
    <row r="3" spans="1:18">
      <c r="A3" s="5"/>
      <c r="B3" s="28" t="s">
        <v>47</v>
      </c>
      <c r="C3" s="28" t="s">
        <v>46</v>
      </c>
      <c r="D3" s="28" t="s">
        <v>45</v>
      </c>
      <c r="E3" s="28" t="s">
        <v>44</v>
      </c>
      <c r="F3" s="28"/>
      <c r="G3" s="28" t="s">
        <v>43</v>
      </c>
      <c r="H3" s="28" t="s">
        <v>42</v>
      </c>
      <c r="I3" s="28" t="s">
        <v>41</v>
      </c>
      <c r="J3" s="28" t="s">
        <v>40</v>
      </c>
      <c r="K3" s="28"/>
      <c r="L3" s="28" t="s">
        <v>39</v>
      </c>
      <c r="M3" s="28" t="s">
        <v>38</v>
      </c>
      <c r="N3" s="28" t="s">
        <v>37</v>
      </c>
      <c r="O3" s="28" t="s">
        <v>56</v>
      </c>
    </row>
    <row r="4" spans="1:18" ht="44" customHeight="1">
      <c r="A4" s="5"/>
      <c r="B4" s="158" t="s">
        <v>55</v>
      </c>
      <c r="C4" s="158"/>
      <c r="D4" s="158"/>
      <c r="E4" s="158"/>
      <c r="F4" s="27"/>
      <c r="G4" s="157" t="s">
        <v>59</v>
      </c>
      <c r="H4" s="157"/>
      <c r="I4" s="157"/>
      <c r="J4" s="157"/>
      <c r="K4" s="27"/>
      <c r="L4" s="159" t="s">
        <v>58</v>
      </c>
      <c r="M4" s="159"/>
      <c r="N4" s="159"/>
      <c r="O4" s="159" t="s">
        <v>52</v>
      </c>
      <c r="Q4" s="160" t="s">
        <v>32</v>
      </c>
      <c r="R4" s="160" t="s">
        <v>33</v>
      </c>
    </row>
    <row r="5" spans="1:18" s="22" customFormat="1" ht="31" customHeight="1">
      <c r="A5" s="25"/>
      <c r="B5" s="24" t="s">
        <v>31</v>
      </c>
      <c r="C5" s="26" t="s">
        <v>30</v>
      </c>
      <c r="D5" s="26" t="s">
        <v>29</v>
      </c>
      <c r="E5" s="26" t="s">
        <v>28</v>
      </c>
      <c r="F5" s="25"/>
      <c r="G5" s="24" t="s">
        <v>31</v>
      </c>
      <c r="H5" s="26" t="s">
        <v>30</v>
      </c>
      <c r="I5" s="26" t="s">
        <v>29</v>
      </c>
      <c r="J5" s="26" t="s">
        <v>28</v>
      </c>
      <c r="K5" s="25"/>
      <c r="L5" s="24" t="s">
        <v>27</v>
      </c>
      <c r="M5" s="23" t="s">
        <v>26</v>
      </c>
      <c r="N5" s="23" t="s">
        <v>25</v>
      </c>
      <c r="O5" s="162"/>
      <c r="Q5" s="160"/>
      <c r="R5" s="160"/>
    </row>
    <row r="6" spans="1:18">
      <c r="A6" s="16" t="s">
        <v>24</v>
      </c>
      <c r="B6" s="21">
        <f t="shared" ref="B6:B21" si="0">$L6*B$23/G6</f>
        <v>9.8347843323360606E-5</v>
      </c>
      <c r="C6" s="21">
        <f t="shared" ref="C6:C21" si="1">$L6*C$23/H6</f>
        <v>1.4944382546030896E-4</v>
      </c>
      <c r="D6" s="21">
        <f t="shared" ref="D6:D21" si="2">$L6*D$23/I6</f>
        <v>7.3715840880322412E-5</v>
      </c>
      <c r="E6" s="21">
        <f t="shared" ref="E6:E21" si="3">$L6*E$23/J6</f>
        <v>1.1005234162794168E-4</v>
      </c>
      <c r="F6" s="5"/>
      <c r="G6" s="21">
        <f>T.J10!B6*(1-B$23)+$L6*B$23</f>
        <v>7.3487437082622606E-2</v>
      </c>
      <c r="H6" s="21">
        <f>T.J10!C6*(1-C$23)+$L6*C$23</f>
        <v>4.8361522640201729E-2</v>
      </c>
      <c r="I6" s="21">
        <f>T.J10!D6*(1-D$23)+$L6*D$23</f>
        <v>9.8043118848371427E-2</v>
      </c>
      <c r="J6" s="21">
        <f>T.J10!E6*(1-E$23)+$L6*E$23</f>
        <v>6.567175983288763E-2</v>
      </c>
      <c r="K6" s="5"/>
      <c r="L6" s="20">
        <f t="shared" ref="L6:L21" si="4">(M6+N6)/2</f>
        <v>2.0881252592595241E-3</v>
      </c>
      <c r="M6" s="19">
        <f t="shared" ref="M6:M21" si="5">Q6*$O6/SUMPRODUCT(Q$6:Q$21,$O$6:$O$21)</f>
        <v>1.1507203468781215E-3</v>
      </c>
      <c r="N6" s="19">
        <f t="shared" ref="N6:N21" si="6">R6*$O6/SUMPRODUCT(R$6:R$21,$O$6:$O$21)</f>
        <v>3.0255301716409265E-3</v>
      </c>
      <c r="O6" s="8">
        <f t="shared" ref="O6:O21" si="7">O$23</f>
        <v>4.4999999999999998E-2</v>
      </c>
      <c r="Q6" s="13">
        <v>1.1599104014892578</v>
      </c>
      <c r="R6" s="18">
        <v>7.1382873660874777</v>
      </c>
    </row>
    <row r="7" spans="1:18">
      <c r="A7" s="16" t="s">
        <v>23</v>
      </c>
      <c r="B7" s="15">
        <f t="shared" si="0"/>
        <v>1.1782306725425944E-5</v>
      </c>
      <c r="C7" s="15">
        <f t="shared" si="1"/>
        <v>1.2731748581396373E-5</v>
      </c>
      <c r="D7" s="15">
        <f t="shared" si="2"/>
        <v>7.9462913917257372E-6</v>
      </c>
      <c r="E7" s="15">
        <f t="shared" si="3"/>
        <v>8.9202551669034955E-6</v>
      </c>
      <c r="F7" s="5"/>
      <c r="G7" s="15">
        <f>T.J10!B7*(1-B$23)+$L7*B$23</f>
        <v>3.6548342778327206E-2</v>
      </c>
      <c r="H7" s="15">
        <f>T.J10!C7*(1-C$23)+$L7*C$23</f>
        <v>3.3822831339089171E-2</v>
      </c>
      <c r="I7" s="15">
        <f>T.J10!D7*(1-D$23)+$L7*D$23</f>
        <v>5.4191793843434241E-2</v>
      </c>
      <c r="J7" s="15">
        <f>T.J10!E7*(1-E$23)+$L7*E$23</f>
        <v>4.8274828114557237E-2</v>
      </c>
      <c r="K7" s="5"/>
      <c r="L7" s="14">
        <f t="shared" si="4"/>
        <v>1.244161100335915E-4</v>
      </c>
      <c r="M7" s="8">
        <f t="shared" si="5"/>
        <v>4.476196162913676E-5</v>
      </c>
      <c r="N7" s="8">
        <f t="shared" si="6"/>
        <v>2.0407025843804626E-4</v>
      </c>
      <c r="O7" s="8">
        <f t="shared" si="7"/>
        <v>4.4999999999999998E-2</v>
      </c>
      <c r="Q7" s="13">
        <v>4.5119446289062497E-2</v>
      </c>
      <c r="R7" s="13">
        <v>0.48147335011121367</v>
      </c>
    </row>
    <row r="8" spans="1:18">
      <c r="A8" s="16" t="s">
        <v>22</v>
      </c>
      <c r="B8" s="15">
        <f t="shared" si="0"/>
        <v>1.1679739724189693E-5</v>
      </c>
      <c r="C8" s="15">
        <f t="shared" si="1"/>
        <v>1.0455345170299733E-5</v>
      </c>
      <c r="D8" s="15">
        <f t="shared" si="2"/>
        <v>1.9418885160821237E-5</v>
      </c>
      <c r="E8" s="15">
        <f t="shared" si="3"/>
        <v>1.0519674550360802E-5</v>
      </c>
      <c r="F8" s="5"/>
      <c r="G8" s="15">
        <f>T.J10!B8*(1-B$23)+$L8*B$23</f>
        <v>5.8806322579466115E-2</v>
      </c>
      <c r="H8" s="15">
        <f>T.J10!C8*(1-C$23)+$L8*C$23</f>
        <v>6.5692957112119268E-2</v>
      </c>
      <c r="I8" s="15">
        <f>T.J10!D8*(1-D$23)+$L8*D$23</f>
        <v>3.5369823559729861E-2</v>
      </c>
      <c r="J8" s="15">
        <f>T.J10!E8*(1-E$23)+$L8*E$23</f>
        <v>6.5291234873929294E-2</v>
      </c>
      <c r="K8" s="5"/>
      <c r="L8" s="14">
        <f t="shared" si="4"/>
        <v>1.9844300351463376E-4</v>
      </c>
      <c r="M8" s="8">
        <f t="shared" si="5"/>
        <v>8.3986696268295452E-5</v>
      </c>
      <c r="N8" s="8">
        <f t="shared" si="6"/>
        <v>3.1289931076097208E-4</v>
      </c>
      <c r="O8" s="8">
        <f t="shared" si="7"/>
        <v>4.4999999999999998E-2</v>
      </c>
      <c r="Q8" s="13">
        <v>8.4657443359375001E-2</v>
      </c>
      <c r="R8" s="13">
        <v>0.7382392738298591</v>
      </c>
    </row>
    <row r="9" spans="1:18">
      <c r="A9" s="16" t="s">
        <v>21</v>
      </c>
      <c r="B9" s="15">
        <f t="shared" si="0"/>
        <v>1.2888627291983747E-5</v>
      </c>
      <c r="C9" s="15">
        <f t="shared" si="1"/>
        <v>1.2170886810756377E-5</v>
      </c>
      <c r="D9" s="15">
        <f t="shared" si="2"/>
        <v>1.5007923001039315E-5</v>
      </c>
      <c r="E9" s="15">
        <f t="shared" si="3"/>
        <v>1.2440367139934722E-5</v>
      </c>
      <c r="F9" s="5"/>
      <c r="G9" s="15">
        <f>T.J10!B9*(1-B$23)+$L9*B$23</f>
        <v>7.743693736095969E-2</v>
      </c>
      <c r="H9" s="15">
        <f>T.J10!C9*(1-C$23)+$L9*C$23</f>
        <v>8.2003541713660491E-2</v>
      </c>
      <c r="I9" s="15">
        <f>T.J10!D9*(1-D$23)+$L9*D$23</f>
        <v>6.6501928628564022E-2</v>
      </c>
      <c r="J9" s="15">
        <f>T.J10!E9*(1-E$23)+$L9*E$23</f>
        <v>8.0227200134170479E-2</v>
      </c>
      <c r="K9" s="17"/>
      <c r="L9" s="14">
        <f t="shared" si="4"/>
        <v>2.883589518308785E-4</v>
      </c>
      <c r="M9" s="8">
        <f t="shared" si="5"/>
        <v>1.2329751005091145E-5</v>
      </c>
      <c r="N9" s="8">
        <f t="shared" si="6"/>
        <v>5.6438815265666582E-4</v>
      </c>
      <c r="O9" s="8">
        <f t="shared" si="7"/>
        <v>4.4999999999999998E-2</v>
      </c>
      <c r="Q9" s="13">
        <v>1.2428220703124999E-2</v>
      </c>
      <c r="R9" s="13">
        <v>1.3315897020103049</v>
      </c>
    </row>
    <row r="10" spans="1:18">
      <c r="A10" s="16" t="s">
        <v>20</v>
      </c>
      <c r="B10" s="15">
        <f t="shared" si="0"/>
        <v>2.8205621182398351E-5</v>
      </c>
      <c r="C10" s="15">
        <f t="shared" si="1"/>
        <v>2.9434586611273164E-5</v>
      </c>
      <c r="D10" s="15">
        <f t="shared" si="2"/>
        <v>2.7119390907385958E-5</v>
      </c>
      <c r="E10" s="15">
        <f t="shared" si="3"/>
        <v>2.6609571662016866E-5</v>
      </c>
      <c r="F10" s="5"/>
      <c r="G10" s="15">
        <f>T.J10!B10*(1-B$23)+$L10*B$23</f>
        <v>8.3393439195348251E-2</v>
      </c>
      <c r="H10" s="15">
        <f>T.J10!C10*(1-C$23)+$L10*C$23</f>
        <v>7.9911560712746937E-2</v>
      </c>
      <c r="I10" s="15">
        <f>T.J10!D10*(1-D$23)+$L10*D$23</f>
        <v>8.6733649847598626E-2</v>
      </c>
      <c r="J10" s="15">
        <f>T.J10!E10*(1-E$23)+$L10*E$23</f>
        <v>8.8395400907519975E-2</v>
      </c>
      <c r="K10" s="17"/>
      <c r="L10" s="14">
        <f t="shared" si="4"/>
        <v>6.7958871481853765E-4</v>
      </c>
      <c r="M10" s="8">
        <f t="shared" si="5"/>
        <v>4.8183011148598308E-4</v>
      </c>
      <c r="N10" s="8">
        <f t="shared" si="6"/>
        <v>8.7734731815109217E-4</v>
      </c>
      <c r="O10" s="8">
        <f t="shared" si="7"/>
        <v>4.4999999999999998E-2</v>
      </c>
      <c r="Q10" s="13">
        <v>0.4856781750488281</v>
      </c>
      <c r="R10" s="13">
        <v>2.0699701941600543</v>
      </c>
    </row>
    <row r="11" spans="1:18">
      <c r="A11" s="16" t="s">
        <v>19</v>
      </c>
      <c r="B11" s="15">
        <f t="shared" si="0"/>
        <v>4.1624848467889588E-5</v>
      </c>
      <c r="C11" s="15">
        <f t="shared" si="1"/>
        <v>4.1661252842316799E-5</v>
      </c>
      <c r="D11" s="15">
        <f t="shared" si="2"/>
        <v>3.8160464995626429E-5</v>
      </c>
      <c r="E11" s="15">
        <f t="shared" si="3"/>
        <v>3.7602286830836978E-5</v>
      </c>
      <c r="F11" s="5"/>
      <c r="G11" s="15">
        <f>T.J10!B11*(1-B$23)+$L11*B$23</f>
        <v>8.7951483088444513E-2</v>
      </c>
      <c r="H11" s="15">
        <f>T.J10!C11*(1-C$23)+$L11*C$23</f>
        <v>8.7874629453391848E-2</v>
      </c>
      <c r="I11" s="15">
        <f>T.J10!D11*(1-D$23)+$L11*D$23</f>
        <v>9.5936125424630952E-2</v>
      </c>
      <c r="J11" s="15">
        <f>T.J10!E11*(1-E$23)+$L11*E$23</f>
        <v>9.7360226322202328E-2</v>
      </c>
      <c r="K11" s="17"/>
      <c r="L11" s="14">
        <f t="shared" si="4"/>
        <v>1.0577290629798595E-3</v>
      </c>
      <c r="M11" s="8">
        <f t="shared" si="5"/>
        <v>7.1897638820697771E-4</v>
      </c>
      <c r="N11" s="8">
        <f t="shared" si="6"/>
        <v>1.3964817377527413E-3</v>
      </c>
      <c r="O11" s="8">
        <f t="shared" si="7"/>
        <v>4.4999999999999998E-2</v>
      </c>
      <c r="Q11" s="13">
        <v>0.724718384765625</v>
      </c>
      <c r="R11" s="13">
        <v>3.2947904598703013</v>
      </c>
    </row>
    <row r="12" spans="1:18">
      <c r="A12" s="16" t="s">
        <v>18</v>
      </c>
      <c r="B12" s="15">
        <f t="shared" si="0"/>
        <v>5.481137452131129E-5</v>
      </c>
      <c r="C12" s="15">
        <f t="shared" si="1"/>
        <v>5.7135721459172475E-5</v>
      </c>
      <c r="D12" s="15">
        <f t="shared" si="2"/>
        <v>5.5259589387897863E-5</v>
      </c>
      <c r="E12" s="15">
        <f t="shared" si="3"/>
        <v>5.3247609762110752E-5</v>
      </c>
      <c r="F12" s="5"/>
      <c r="G12" s="15">
        <f>T.J10!B12*(1-B$23)+$L12*B$23</f>
        <v>0.10509152299784091</v>
      </c>
      <c r="H12" s="15">
        <f>T.J10!C12*(1-C$23)+$L12*C$23</f>
        <v>0.10081627883469951</v>
      </c>
      <c r="I12" s="15">
        <f>T.J10!D12*(1-D$23)+$L12*D$23</f>
        <v>0.10423911740667355</v>
      </c>
      <c r="J12" s="15">
        <f>T.J10!E12*(1-E$23)+$L12*E$23</f>
        <v>0.10817782904780138</v>
      </c>
      <c r="K12" s="5"/>
      <c r="L12" s="14">
        <f t="shared" si="4"/>
        <v>1.6642439387856626E-3</v>
      </c>
      <c r="M12" s="8">
        <f t="shared" si="5"/>
        <v>8.9125159875056055E-4</v>
      </c>
      <c r="N12" s="8">
        <f t="shared" si="6"/>
        <v>2.4372362788207648E-3</v>
      </c>
      <c r="O12" s="8">
        <f t="shared" si="7"/>
        <v>4.4999999999999998E-2</v>
      </c>
      <c r="Q12" s="13">
        <v>0.89836944531249996</v>
      </c>
      <c r="R12" s="13">
        <v>5.7502956342492899</v>
      </c>
    </row>
    <row r="13" spans="1:18">
      <c r="A13" s="16" t="s">
        <v>17</v>
      </c>
      <c r="B13" s="15">
        <f t="shared" si="0"/>
        <v>1.1786418176391812E-4</v>
      </c>
      <c r="C13" s="15">
        <f t="shared" si="1"/>
        <v>1.2056579560253863E-4</v>
      </c>
      <c r="D13" s="15">
        <f t="shared" si="2"/>
        <v>1.1712067890481755E-4</v>
      </c>
      <c r="E13" s="15">
        <f t="shared" si="3"/>
        <v>1.1684409037139725E-4</v>
      </c>
      <c r="F13" s="5"/>
      <c r="G13" s="15">
        <f>T.J10!B13*(1-B$23)+$L13*B$23</f>
        <v>0.11732272018049984</v>
      </c>
      <c r="H13" s="15">
        <f>T.J10!C13*(1-C$23)+$L13*C$23</f>
        <v>0.11469377651666718</v>
      </c>
      <c r="I13" s="15">
        <f>T.J10!D13*(1-D$23)+$L13*D$23</f>
        <v>0.11806750563348162</v>
      </c>
      <c r="J13" s="15">
        <f>T.J10!E13*(1-E$23)+$L13*E$23</f>
        <v>0.11834699018528017</v>
      </c>
      <c r="K13" s="5"/>
      <c r="L13" s="14">
        <f t="shared" si="4"/>
        <v>3.9952372496586536E-3</v>
      </c>
      <c r="M13" s="8">
        <f t="shared" si="5"/>
        <v>3.1847236494264471E-3</v>
      </c>
      <c r="N13" s="8">
        <f t="shared" si="6"/>
        <v>4.8057508498908601E-3</v>
      </c>
      <c r="O13" s="8">
        <f t="shared" si="7"/>
        <v>4.4999999999999998E-2</v>
      </c>
      <c r="Q13" s="13">
        <v>3.2101579648437499</v>
      </c>
      <c r="R13" s="13">
        <v>11.338452644725905</v>
      </c>
    </row>
    <row r="14" spans="1:18">
      <c r="A14" s="16" t="s">
        <v>16</v>
      </c>
      <c r="B14" s="15">
        <f t="shared" si="0"/>
        <v>1.4307802982965599E-4</v>
      </c>
      <c r="C14" s="15">
        <f t="shared" si="1"/>
        <v>1.4541485078744851E-4</v>
      </c>
      <c r="D14" s="15">
        <f t="shared" si="2"/>
        <v>1.4455664487612342E-4</v>
      </c>
      <c r="E14" s="15">
        <f t="shared" si="3"/>
        <v>1.552195306270724E-4</v>
      </c>
      <c r="F14" s="5"/>
      <c r="G14" s="15">
        <f>T.J10!B14*(1-B$23)+$L14*B$23</f>
        <v>0.13851873177950513</v>
      </c>
      <c r="H14" s="15">
        <f>T.J10!C14*(1-C$23)+$L14*C$23</f>
        <v>0.13629273165835981</v>
      </c>
      <c r="I14" s="15">
        <f>T.J10!D14*(1-D$23)+$L14*D$23</f>
        <v>0.1371018762541</v>
      </c>
      <c r="J14" s="15">
        <f>T.J10!E14*(1-E$23)+$L14*E$23</f>
        <v>0.12768359211915728</v>
      </c>
      <c r="K14" s="5"/>
      <c r="L14" s="14">
        <f t="shared" si="4"/>
        <v>5.7261149598448729E-3</v>
      </c>
      <c r="M14" s="8">
        <f t="shared" si="5"/>
        <v>3.9790702396406879E-3</v>
      </c>
      <c r="N14" s="8">
        <f t="shared" si="6"/>
        <v>7.473159680049057E-3</v>
      </c>
      <c r="O14" s="8">
        <f t="shared" si="7"/>
        <v>4.4999999999999998E-2</v>
      </c>
      <c r="Q14" s="13">
        <v>4.0108484843749999</v>
      </c>
      <c r="R14" s="13">
        <v>17.631806097612316</v>
      </c>
    </row>
    <row r="15" spans="1:18">
      <c r="A15" s="16" t="s">
        <v>15</v>
      </c>
      <c r="B15" s="15">
        <f t="shared" si="0"/>
        <v>4.1263538899078051E-4</v>
      </c>
      <c r="C15" s="15">
        <f t="shared" si="1"/>
        <v>3.9756498524583651E-4</v>
      </c>
      <c r="D15" s="15">
        <f t="shared" si="2"/>
        <v>4.273845364529251E-4</v>
      </c>
      <c r="E15" s="15">
        <f t="shared" si="3"/>
        <v>4.9005576534096127E-4</v>
      </c>
      <c r="F15" s="5"/>
      <c r="G15" s="15">
        <f>T.J10!B15*(1-B$23)+$L15*B$23</f>
        <v>8.2968109948511309E-2</v>
      </c>
      <c r="H15" s="15">
        <f>T.J10!C15*(1-C$23)+$L15*C$23</f>
        <v>8.6113162861322035E-2</v>
      </c>
      <c r="I15" s="15">
        <f>T.J10!D15*(1-D$23)+$L15*D$23</f>
        <v>8.0104859681100649E-2</v>
      </c>
      <c r="J15" s="15">
        <f>T.J10!E15*(1-E$23)+$L15*E$23</f>
        <v>6.9860576578696224E-2</v>
      </c>
      <c r="K15" s="5"/>
      <c r="L15" s="14">
        <f t="shared" si="4"/>
        <v>9.8913660340808358E-3</v>
      </c>
      <c r="M15" s="8">
        <f t="shared" si="5"/>
        <v>1.1365894264177756E-2</v>
      </c>
      <c r="N15" s="8">
        <f t="shared" si="6"/>
        <v>8.4168378039839158E-3</v>
      </c>
      <c r="O15" s="8">
        <f t="shared" si="7"/>
        <v>4.4999999999999998E-2</v>
      </c>
      <c r="Q15" s="13">
        <v>11.456666265625</v>
      </c>
      <c r="R15" s="13">
        <v>19.858273938811816</v>
      </c>
    </row>
    <row r="16" spans="1:18">
      <c r="A16" s="16" t="s">
        <v>14</v>
      </c>
      <c r="B16" s="15">
        <f t="shared" si="0"/>
        <v>1.6568977530227881E-3</v>
      </c>
      <c r="C16" s="15">
        <f t="shared" si="1"/>
        <v>1.3665652277580363E-3</v>
      </c>
      <c r="D16" s="15">
        <f t="shared" si="2"/>
        <v>1.6450994135969919E-3</v>
      </c>
      <c r="E16" s="15">
        <f t="shared" si="3"/>
        <v>1.8164401974636027E-3</v>
      </c>
      <c r="F16" s="5"/>
      <c r="G16" s="15">
        <f>T.J10!B16*(1-B$23)+$L16*B$23</f>
        <v>8.005653967096911E-2</v>
      </c>
      <c r="H16" s="15">
        <f>T.J10!C16*(1-C$23)+$L16*C$23</f>
        <v>9.706488794042005E-2</v>
      </c>
      <c r="I16" s="15">
        <f>T.J10!D16*(1-D$23)+$L16*D$23</f>
        <v>8.0630689914100981E-2</v>
      </c>
      <c r="J16" s="15">
        <f>T.J10!E16*(1-E$23)+$L16*E$23</f>
        <v>7.3024975378120763E-2</v>
      </c>
      <c r="K16" s="5"/>
      <c r="L16" s="14">
        <f t="shared" si="4"/>
        <v>3.8324026186945789E-2</v>
      </c>
      <c r="M16" s="8">
        <f t="shared" si="5"/>
        <v>3.474400496274075E-2</v>
      </c>
      <c r="N16" s="8">
        <f t="shared" si="6"/>
        <v>4.1904047411150822E-2</v>
      </c>
      <c r="O16" s="8">
        <f t="shared" si="7"/>
        <v>4.4999999999999998E-2</v>
      </c>
      <c r="Q16" s="13">
        <v>35.021482721679689</v>
      </c>
      <c r="R16" s="13">
        <v>98.866352425339102</v>
      </c>
    </row>
    <row r="17" spans="1:18">
      <c r="A17" s="16" t="s">
        <v>13</v>
      </c>
      <c r="B17" s="15">
        <f t="shared" si="0"/>
        <v>6.5485735532939795E-3</v>
      </c>
      <c r="C17" s="15">
        <f t="shared" si="1"/>
        <v>6.3114301414009281E-3</v>
      </c>
      <c r="D17" s="15">
        <f t="shared" si="2"/>
        <v>8.2933122001625365E-3</v>
      </c>
      <c r="E17" s="15">
        <f t="shared" si="3"/>
        <v>8.158706975143544E-3</v>
      </c>
      <c r="F17" s="5"/>
      <c r="G17" s="15">
        <f>T.J10!B17*(1-B$23)+$L17*B$23</f>
        <v>1.8375346018279448E-2</v>
      </c>
      <c r="H17" s="15">
        <f>T.J10!C17*(1-C$23)+$L17*C$23</f>
        <v>1.9065774677373019E-2</v>
      </c>
      <c r="I17" s="15">
        <f>T.J10!D17*(1-D$23)+$L17*D$23</f>
        <v>1.4509559276638866E-2</v>
      </c>
      <c r="J17" s="15">
        <f>T.J10!E17*(1-E$23)+$L17*E$23</f>
        <v>1.4748943102692261E-2</v>
      </c>
      <c r="K17" s="5"/>
      <c r="L17" s="14">
        <f t="shared" si="4"/>
        <v>3.4766489496761352E-2</v>
      </c>
      <c r="M17" s="8">
        <f t="shared" si="5"/>
        <v>2.9866371921396483E-2</v>
      </c>
      <c r="N17" s="8">
        <f t="shared" si="6"/>
        <v>3.9666607072126228E-2</v>
      </c>
      <c r="O17" s="8">
        <f t="shared" si="7"/>
        <v>4.4999999999999998E-2</v>
      </c>
      <c r="Q17" s="13">
        <v>30.104895199218749</v>
      </c>
      <c r="R17" s="13">
        <v>93.587445523620332</v>
      </c>
    </row>
    <row r="18" spans="1:18">
      <c r="A18" s="16" t="s">
        <v>12</v>
      </c>
      <c r="B18" s="15">
        <f t="shared" si="0"/>
        <v>2.2917044208987828E-2</v>
      </c>
      <c r="C18" s="15">
        <f t="shared" si="1"/>
        <v>1.8394647198363031E-2</v>
      </c>
      <c r="D18" s="15">
        <f t="shared" si="2"/>
        <v>2.7206472165297348E-2</v>
      </c>
      <c r="E18" s="15">
        <f t="shared" si="3"/>
        <v>2.318930482138257E-2</v>
      </c>
      <c r="F18" s="5"/>
      <c r="G18" s="15">
        <f>T.J10!B18*(1-B$23)+$L18*B$23</f>
        <v>1.9973109214856039E-2</v>
      </c>
      <c r="H18" s="15">
        <f>T.J10!C18*(1-C$23)+$L18*C$23</f>
        <v>2.4883577376169069E-2</v>
      </c>
      <c r="I18" s="15">
        <f>T.J10!D18*(1-D$23)+$L18*D$23</f>
        <v>1.6824108031604303E-2</v>
      </c>
      <c r="J18" s="15">
        <f>T.J10!E18*(1-E$23)+$L18*E$23</f>
        <v>1.9738609259460672E-2</v>
      </c>
      <c r="K18" s="5"/>
      <c r="L18" s="14">
        <f t="shared" si="4"/>
        <v>0.13224610329411837</v>
      </c>
      <c r="M18" s="8">
        <f t="shared" si="5"/>
        <v>0.14325174583561501</v>
      </c>
      <c r="N18" s="8">
        <f t="shared" si="6"/>
        <v>0.12124046075262172</v>
      </c>
      <c r="O18" s="8">
        <f t="shared" si="7"/>
        <v>4.4999999999999998E-2</v>
      </c>
      <c r="Q18" s="13">
        <v>144.39580431249999</v>
      </c>
      <c r="R18" s="13">
        <v>286.04879150145086</v>
      </c>
    </row>
    <row r="19" spans="1:18">
      <c r="A19" s="16" t="s">
        <v>11</v>
      </c>
      <c r="B19" s="15">
        <f t="shared" si="0"/>
        <v>4.7472307735965412E-2</v>
      </c>
      <c r="C19" s="15">
        <f t="shared" si="1"/>
        <v>4.1193999169817849E-2</v>
      </c>
      <c r="D19" s="15">
        <f t="shared" si="2"/>
        <v>6.6513009642838683E-2</v>
      </c>
      <c r="E19" s="15">
        <f t="shared" si="3"/>
        <v>4.5742953071008591E-2</v>
      </c>
      <c r="F19" s="5"/>
      <c r="G19" s="15">
        <f>T.J10!B19*(1-B$23)+$L19*B$23</f>
        <v>4.8759360113839632E-3</v>
      </c>
      <c r="H19" s="15">
        <f>T.J10!C19*(1-C$23)+$L19*C$23</f>
        <v>5.6190692697515726E-3</v>
      </c>
      <c r="I19" s="15">
        <f>T.J10!D19*(1-D$23)+$L19*D$23</f>
        <v>3.4801001499744546E-3</v>
      </c>
      <c r="J19" s="15">
        <f>T.J10!E19*(1-E$23)+$L19*E$23</f>
        <v>5.0602752838010316E-3</v>
      </c>
      <c r="K19" s="5"/>
      <c r="L19" s="14">
        <f t="shared" si="4"/>
        <v>6.6877025195532416E-2</v>
      </c>
      <c r="M19" s="8">
        <f t="shared" si="5"/>
        <v>6.736365147569319E-2</v>
      </c>
      <c r="N19" s="8">
        <f t="shared" si="6"/>
        <v>6.6390398915371643E-2</v>
      </c>
      <c r="O19" s="8">
        <f t="shared" si="7"/>
        <v>4.4999999999999998E-2</v>
      </c>
      <c r="Q19" s="13">
        <v>67.901641124999998</v>
      </c>
      <c r="R19" s="13">
        <v>156.63824814877762</v>
      </c>
    </row>
    <row r="20" spans="1:18">
      <c r="A20" s="5" t="s">
        <v>10</v>
      </c>
      <c r="B20" s="15">
        <f t="shared" si="0"/>
        <v>9.1110245777647911E-2</v>
      </c>
      <c r="C20" s="15">
        <f t="shared" si="1"/>
        <v>7.6751957165400814E-2</v>
      </c>
      <c r="D20" s="15">
        <f t="shared" si="2"/>
        <v>0.15594232306525108</v>
      </c>
      <c r="E20" s="15">
        <f t="shared" si="3"/>
        <v>8.3817899779575475E-2</v>
      </c>
      <c r="F20" s="5"/>
      <c r="G20" s="15">
        <f>T.J10!B20*(1-B$23)+$L20*B$23</f>
        <v>7.0823899102027193E-3</v>
      </c>
      <c r="H20" s="15">
        <f>T.J10!C20*(1-C$23)+$L20*C$23</f>
        <v>8.4073202722521577E-3</v>
      </c>
      <c r="I20" s="15">
        <f>T.J10!D20*(1-D$23)+$L20*D$23</f>
        <v>4.1379291569338698E-3</v>
      </c>
      <c r="J20" s="15">
        <f>T.J10!E20*(1-E$23)+$L20*E$23</f>
        <v>7.6985737784966935E-3</v>
      </c>
      <c r="K20" s="5"/>
      <c r="L20" s="14">
        <f t="shared" si="4"/>
        <v>0.18643423092604261</v>
      </c>
      <c r="M20" s="8">
        <f t="shared" si="5"/>
        <v>0.14945201072955769</v>
      </c>
      <c r="N20" s="8">
        <f t="shared" si="6"/>
        <v>0.22341645112252756</v>
      </c>
      <c r="O20" s="8">
        <f t="shared" si="7"/>
        <v>4.4999999999999998E-2</v>
      </c>
      <c r="Q20" s="13">
        <v>150.64558668750001</v>
      </c>
      <c r="R20" s="13">
        <v>527.11780744168789</v>
      </c>
    </row>
    <row r="21" spans="1:18">
      <c r="A21" s="5" t="s">
        <v>9</v>
      </c>
      <c r="B21" s="15">
        <f t="shared" si="0"/>
        <v>0.22001813714807203</v>
      </c>
      <c r="C21" s="15">
        <f t="shared" si="1"/>
        <v>0.1903406916911454</v>
      </c>
      <c r="D21" s="15">
        <f t="shared" si="2"/>
        <v>0.43236106417571218</v>
      </c>
      <c r="E21" s="15">
        <f t="shared" si="3"/>
        <v>0.17096549024635627</v>
      </c>
      <c r="F21" s="5"/>
      <c r="G21" s="15">
        <f>T.J10!B21*(1-B$23)+$L21*B$23</f>
        <v>8.1116321827831763E-3</v>
      </c>
      <c r="H21" s="15">
        <f>T.J10!C21*(1-C$23)+$L21*C$23</f>
        <v>9.3763776217764359E-3</v>
      </c>
      <c r="I21" s="15">
        <f>T.J10!D21*(1-D$23)+$L21*D$23</f>
        <v>4.1278143430625762E-3</v>
      </c>
      <c r="J21" s="15">
        <f>T.J10!E21*(1-E$23)+$L21*E$23</f>
        <v>1.0438985081226593E-2</v>
      </c>
      <c r="K21" s="5"/>
      <c r="L21" s="14">
        <f t="shared" si="4"/>
        <v>0.51563850161579239</v>
      </c>
      <c r="M21" s="8">
        <f t="shared" si="5"/>
        <v>0.5534086700675277</v>
      </c>
      <c r="N21" s="8">
        <f t="shared" si="6"/>
        <v>0.47786833316405708</v>
      </c>
      <c r="O21" s="8">
        <f t="shared" si="7"/>
        <v>4.4999999999999998E-2</v>
      </c>
      <c r="Q21" s="13">
        <v>557.82838500000003</v>
      </c>
      <c r="R21" s="13">
        <v>1127.4590870889226</v>
      </c>
    </row>
    <row r="22" spans="1:18">
      <c r="A22" s="5"/>
      <c r="B22" s="11"/>
      <c r="C22" s="11"/>
      <c r="D22" s="11"/>
      <c r="E22" s="11"/>
      <c r="F22" s="5"/>
      <c r="G22" s="11"/>
      <c r="H22" s="11"/>
      <c r="I22" s="11"/>
      <c r="J22" s="11"/>
      <c r="K22" s="5"/>
      <c r="L22" s="12"/>
      <c r="M22" s="11"/>
      <c r="N22" s="11"/>
      <c r="O22" s="11"/>
    </row>
    <row r="23" spans="1:18">
      <c r="A23" s="5" t="s">
        <v>8</v>
      </c>
      <c r="B23" s="29">
        <f>$O$23*T.J1b!B23*(T.J8!C10/(1-T.J1b!B23))/(T.J8!C9+$O$23*T.J1b!B23*(T.J8!C10/(1-T.J1b!B23)))</f>
        <v>3.4611577616756534E-3</v>
      </c>
      <c r="C23" s="29">
        <f>$B23</f>
        <v>3.4611577616756534E-3</v>
      </c>
      <c r="D23" s="29">
        <f>$B23</f>
        <v>3.4611577616756534E-3</v>
      </c>
      <c r="E23" s="29">
        <f>$B23</f>
        <v>3.4611577616756534E-3</v>
      </c>
      <c r="F23" s="5"/>
      <c r="G23" s="10">
        <f>SUM(G6:G21)</f>
        <v>1</v>
      </c>
      <c r="H23" s="10">
        <f>SUM(H6:H21)</f>
        <v>1.0000000000000002</v>
      </c>
      <c r="I23" s="10">
        <f>SUM(I6:I21)</f>
        <v>1</v>
      </c>
      <c r="J23" s="10">
        <f>SUM(J6:J21)</f>
        <v>1</v>
      </c>
      <c r="K23" s="5"/>
      <c r="L23" s="10">
        <f>SUM(L6:L21)</f>
        <v>1</v>
      </c>
      <c r="M23" s="10">
        <f>SUM(M6:M21)</f>
        <v>0.99999999999999989</v>
      </c>
      <c r="N23" s="10">
        <f>SUM(N6:N21)</f>
        <v>1</v>
      </c>
      <c r="O23" s="4">
        <v>4.4999999999999998E-2</v>
      </c>
      <c r="Q23" s="9">
        <f>SUM(Q6:Q21)</f>
        <v>1007.98634927771</v>
      </c>
      <c r="R23" s="9">
        <f>SUM(R6:R21)</f>
        <v>2359.3509107912669</v>
      </c>
    </row>
    <row r="24" spans="1:18">
      <c r="A24" s="5" t="s">
        <v>7</v>
      </c>
      <c r="B24" s="8">
        <f>SUMPRODUCT(B6:B10,G6:G10)/SUM(G6:G10)</f>
        <v>3.5474653177397721E-5</v>
      </c>
      <c r="C24" s="8">
        <f>SUMPRODUCT(C6:C10,H6:H10)/SUM(H6:H10)</f>
        <v>3.7751140261119015E-5</v>
      </c>
      <c r="D24" s="8">
        <f>SUMPRODUCT(D6:D10,I6:I10)/SUM(I6:I10)</f>
        <v>3.431230505665098E-5</v>
      </c>
      <c r="E24" s="8">
        <f>SUMPRODUCT(E6:E10,J6:J10)/SUM(J6:J10)</f>
        <v>3.3619854551621724E-5</v>
      </c>
      <c r="F24" s="5"/>
      <c r="G24" s="4">
        <f>SUM(G6:G10)</f>
        <v>0.32967247899672386</v>
      </c>
      <c r="H24" s="4">
        <f>SUM(H6:H10)</f>
        <v>0.30979241351781761</v>
      </c>
      <c r="I24" s="4">
        <f>SUM(I6:I10)</f>
        <v>0.34084031472769821</v>
      </c>
      <c r="J24" s="4">
        <f>SUM(J6:J10)</f>
        <v>0.34786042386306459</v>
      </c>
      <c r="K24" s="5"/>
      <c r="L24" s="4">
        <f>SUM(L6:L10)</f>
        <v>3.3789320394571661E-3</v>
      </c>
      <c r="M24" s="4">
        <f>SUM(M6:M10)</f>
        <v>1.7736288672666281E-3</v>
      </c>
      <c r="N24" s="4">
        <f>SUM(N6:N10)</f>
        <v>4.9842352116477029E-3</v>
      </c>
      <c r="O24" s="4"/>
    </row>
    <row r="25" spans="1:18">
      <c r="A25" s="5" t="s">
        <v>6</v>
      </c>
      <c r="B25" s="8">
        <f>SUMPRODUCT(B11:B14,G11:G14)/SUM(G11:G14)</f>
        <v>9.5945205640416415E-5</v>
      </c>
      <c r="C25" s="8">
        <f>SUMPRODUCT(C11:C14,H11:H14)/SUM(H11:H14)</f>
        <v>9.7954341122387218E-5</v>
      </c>
      <c r="D25" s="8">
        <f>SUMPRODUCT(D11:D14,I11:I14)/SUM(I11:I14)</f>
        <v>9.4583990450369492E-5</v>
      </c>
      <c r="E25" s="8">
        <f>SUMPRODUCT(E11:E14,J11:J14)/SUM(J11:J14)</f>
        <v>9.5374895514972302E-5</v>
      </c>
      <c r="F25" s="5"/>
      <c r="G25" s="4">
        <f>SUM(G11:G14)</f>
        <v>0.4488844580462904</v>
      </c>
      <c r="H25" s="4">
        <f>SUM(H11:H14)</f>
        <v>0.43967741646311836</v>
      </c>
      <c r="I25" s="4">
        <f>SUM(I11:I14)</f>
        <v>0.45534462471888615</v>
      </c>
      <c r="J25" s="4">
        <f>SUM(J11:J14)</f>
        <v>0.45156863767444111</v>
      </c>
      <c r="K25" s="5"/>
      <c r="L25" s="4">
        <f>SUM(L11:L14)</f>
        <v>1.2443325211269049E-2</v>
      </c>
      <c r="M25" s="4">
        <f>SUM(M11:M14)</f>
        <v>8.7740218760246728E-3</v>
      </c>
      <c r="N25" s="4">
        <f>SUM(N11:N14)</f>
        <v>1.6112628546513422E-2</v>
      </c>
      <c r="O25" s="4"/>
    </row>
    <row r="26" spans="1:18">
      <c r="A26" s="5" t="s">
        <v>5</v>
      </c>
      <c r="B26" s="8">
        <f>SUMPRODUCT(B15:B21,G15:G21)/SUM(G15:G21)</f>
        <v>1.5382710064152013E-2</v>
      </c>
      <c r="C26" s="8">
        <f>SUMPRODUCT(C15:C21,H15:H21)/SUM(H15:H21)</f>
        <v>1.359674338993128E-2</v>
      </c>
      <c r="D26" s="8">
        <f>SUMPRODUCT(D15:D21,I15:I21)/SUM(I15:I21)</f>
        <v>1.6713163511743172E-2</v>
      </c>
      <c r="E26" s="8">
        <f>SUMPRODUCT(E15:E21,J15:J21)/SUM(J15:J21)</f>
        <v>1.6983489528928197E-2</v>
      </c>
      <c r="F26" s="5"/>
      <c r="G26" s="4">
        <f>SUM(G15:G21)</f>
        <v>0.22144306295698579</v>
      </c>
      <c r="H26" s="4">
        <f>SUM(H15:H21)</f>
        <v>0.25053017001906436</v>
      </c>
      <c r="I26" s="4">
        <f>SUM(I15:I21)</f>
        <v>0.20381506055341572</v>
      </c>
      <c r="J26" s="4">
        <f>SUM(J15:J21)</f>
        <v>0.20057093846249424</v>
      </c>
      <c r="K26" s="5"/>
      <c r="L26" s="4">
        <f>SUM(L15:L21)</f>
        <v>0.98417774274927372</v>
      </c>
      <c r="M26" s="4">
        <f>SUM(M15:M21)</f>
        <v>0.98945234925670855</v>
      </c>
      <c r="N26" s="4">
        <f>SUM(N15:N21)</f>
        <v>0.97890313624183889</v>
      </c>
      <c r="O26" s="4"/>
    </row>
    <row r="27" spans="1:18">
      <c r="A27" s="5" t="s">
        <v>4</v>
      </c>
      <c r="B27" s="8">
        <f>SUMPRODUCT(B17:B21,G17:G21)/SUM(G17:G21)</f>
        <v>5.5453634720462761E-2</v>
      </c>
      <c r="C27" s="8">
        <f>SUMPRODUCT(C17:C21,H17:H21)/SUM(H17:H21)</f>
        <v>4.8098165162616918E-2</v>
      </c>
      <c r="D27" s="8">
        <f>SUMPRODUCT(D17:D21,I17:I21)/SUM(I17:I21)</f>
        <v>7.5198470969395845E-2</v>
      </c>
      <c r="E27" s="8">
        <f>SUMPRODUCT(E17:E21,J17:J21)/SUM(J17:J21)</f>
        <v>5.6158301961766452E-2</v>
      </c>
      <c r="F27" s="5"/>
      <c r="G27" s="4">
        <f>SUM(G17:G21)</f>
        <v>5.8418413337505345E-2</v>
      </c>
      <c r="H27" s="4">
        <f>SUM(H17:H21)</f>
        <v>6.7352119217322259E-2</v>
      </c>
      <c r="I27" s="4">
        <f>SUM(I17:I21)</f>
        <v>4.3079510958214072E-2</v>
      </c>
      <c r="J27" s="4">
        <f>SUM(J17:J21)</f>
        <v>5.7685386505677255E-2</v>
      </c>
      <c r="K27" s="5"/>
      <c r="L27" s="4">
        <f>SUM(L17:L21)</f>
        <v>0.93596235052824706</v>
      </c>
      <c r="M27" s="4">
        <f>SUM(M17:M21)</f>
        <v>0.94334245002979011</v>
      </c>
      <c r="N27" s="4">
        <f>SUM(N17:N21)</f>
        <v>0.92858225102670422</v>
      </c>
      <c r="O27" s="4"/>
    </row>
    <row r="28" spans="1:18">
      <c r="A28" s="5" t="s">
        <v>3</v>
      </c>
      <c r="B28" s="8">
        <f>SUMPRODUCT(B19:B21,G19:G21)/SUM(G19:G21)</f>
        <v>0.13260896751706819</v>
      </c>
      <c r="C28" s="8">
        <f>SUMPRODUCT(C19:C21,H19:H21)/SUM(H19:H21)</f>
        <v>0.11372400552915668</v>
      </c>
      <c r="D28" s="8">
        <f>SUMPRODUCT(D19:D21,I19:I21)/SUM(I19:I21)</f>
        <v>0.22658708064259783</v>
      </c>
      <c r="E28" s="8">
        <f>SUMPRODUCT(E19:E21,J19:J21)/SUM(J19:J21)</f>
        <v>0.11472865983371335</v>
      </c>
      <c r="F28" s="5"/>
      <c r="G28" s="4">
        <f>SUM(G19:G21)</f>
        <v>2.0069958104369859E-2</v>
      </c>
      <c r="H28" s="4">
        <f>SUM(H19:H21)</f>
        <v>2.3402767163780168E-2</v>
      </c>
      <c r="I28" s="4">
        <f>SUM(I19:I21)</f>
        <v>1.1745843649970901E-2</v>
      </c>
      <c r="J28" s="4">
        <f>SUM(J19:J21)</f>
        <v>2.3197834143524318E-2</v>
      </c>
      <c r="K28" s="5"/>
      <c r="L28" s="4">
        <f>SUM(L19:L21)</f>
        <v>0.7689497577373674</v>
      </c>
      <c r="M28" s="4">
        <f>SUM(M19:M21)</f>
        <v>0.77022433227277864</v>
      </c>
      <c r="N28" s="4">
        <f>SUM(N19:N21)</f>
        <v>0.76767518320195627</v>
      </c>
      <c r="O28" s="4"/>
    </row>
    <row r="29" spans="1:18" ht="16" thickBot="1">
      <c r="A29" s="7" t="s">
        <v>2</v>
      </c>
      <c r="B29" s="6">
        <f>B21</f>
        <v>0.22001813714807203</v>
      </c>
      <c r="C29" s="6">
        <f>C21</f>
        <v>0.1903406916911454</v>
      </c>
      <c r="D29" s="6">
        <f>D21</f>
        <v>0.43236106417571218</v>
      </c>
      <c r="E29" s="6">
        <f>E21</f>
        <v>0.17096549024635627</v>
      </c>
      <c r="F29" s="7"/>
      <c r="G29" s="6">
        <f>G21</f>
        <v>8.1116321827831763E-3</v>
      </c>
      <c r="H29" s="6">
        <f>H21</f>
        <v>9.3763776217764359E-3</v>
      </c>
      <c r="I29" s="6">
        <f>I21</f>
        <v>4.1278143430625762E-3</v>
      </c>
      <c r="J29" s="6">
        <f>J21</f>
        <v>1.0438985081226593E-2</v>
      </c>
      <c r="K29" s="7"/>
      <c r="L29" s="6">
        <f>L21</f>
        <v>0.51563850161579239</v>
      </c>
      <c r="M29" s="6">
        <f>M21</f>
        <v>0.5534086700675277</v>
      </c>
      <c r="N29" s="6">
        <f>N21</f>
        <v>0.47786833316405708</v>
      </c>
      <c r="O29" s="6"/>
    </row>
    <row r="30" spans="1:18" ht="16" thickTop="1">
      <c r="A30" s="5"/>
      <c r="B30" s="4"/>
      <c r="C30" s="4"/>
      <c r="D30" s="4"/>
      <c r="E30" s="4"/>
    </row>
    <row r="31" spans="1:18" ht="16" thickBot="1">
      <c r="A31" s="5"/>
      <c r="B31" s="4"/>
      <c r="C31" s="4"/>
      <c r="D31" s="4"/>
      <c r="E31" s="4"/>
    </row>
    <row r="32" spans="1:18" ht="39" customHeight="1" thickBot="1">
      <c r="A32" s="151" t="s">
        <v>57</v>
      </c>
      <c r="B32" s="152"/>
      <c r="C32" s="152"/>
      <c r="D32" s="152"/>
      <c r="E32" s="152"/>
      <c r="F32" s="152"/>
      <c r="G32" s="152"/>
      <c r="H32" s="152"/>
      <c r="I32" s="152"/>
      <c r="J32" s="152"/>
      <c r="K32" s="152"/>
      <c r="L32" s="152"/>
      <c r="M32" s="152"/>
      <c r="N32" s="152"/>
      <c r="O32" s="153"/>
    </row>
    <row r="33" spans="1:5">
      <c r="C33"/>
    </row>
    <row r="34" spans="1:5">
      <c r="A34" s="3" t="s">
        <v>0</v>
      </c>
      <c r="B34" s="2">
        <f>SUMPRODUCT(B24:B26,G24:G26)-B23</f>
        <v>0</v>
      </c>
      <c r="C34" s="2">
        <f>SUMPRODUCT(C24:C26,H24:H26)-C23</f>
        <v>0</v>
      </c>
      <c r="D34" s="2">
        <f>SUMPRODUCT(D24:D26,I24:I26)-D23</f>
        <v>0</v>
      </c>
      <c r="E34" s="2">
        <f>SUMPRODUCT(E24:E26,J24:J26)-E23</f>
        <v>0</v>
      </c>
    </row>
    <row r="35" spans="1:5">
      <c r="C35"/>
    </row>
    <row r="36" spans="1:5">
      <c r="C36"/>
    </row>
    <row r="37" spans="1:5">
      <c r="C37"/>
    </row>
    <row r="38" spans="1:5">
      <c r="C38"/>
    </row>
    <row r="39" spans="1:5">
      <c r="C39"/>
    </row>
    <row r="40" spans="1:5">
      <c r="C40"/>
    </row>
  </sheetData>
  <mergeCells count="8">
    <mergeCell ref="R4:R5"/>
    <mergeCell ref="A32:O32"/>
    <mergeCell ref="A2:O2"/>
    <mergeCell ref="B4:E4"/>
    <mergeCell ref="G4:J4"/>
    <mergeCell ref="L4:N4"/>
    <mergeCell ref="O4:O5"/>
    <mergeCell ref="Q4:Q5"/>
  </mergeCells>
  <phoneticPr fontId="65" type="noConversion"/>
  <pageMargins left="0.75" right="0.75" top="1" bottom="1" header="0.5" footer="0.5"/>
  <pageSetup scale="70" orientation="landscape"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40"/>
  <sheetViews>
    <sheetView workbookViewId="0">
      <pane xSplit="1" ySplit="5" topLeftCell="B6" activePane="bottomRight" state="frozen"/>
      <selection activeCell="D14" sqref="D14"/>
      <selection pane="topRight" activeCell="D14" sqref="D14"/>
      <selection pane="bottomLeft" activeCell="D14" sqref="D14"/>
      <selection pane="bottomRight" activeCell="A2" sqref="A2:O2"/>
    </sheetView>
  </sheetViews>
  <sheetFormatPr baseColWidth="10" defaultRowHeight="15" x14ac:dyDescent="0"/>
  <cols>
    <col min="1" max="1" width="15.5" style="1" customWidth="1"/>
    <col min="2" max="5" width="12" style="1" customWidth="1"/>
    <col min="6" max="6" width="2.83203125" style="1" customWidth="1"/>
    <col min="7" max="10" width="12" style="1" customWidth="1"/>
    <col min="11" max="11" width="2.83203125" style="1" customWidth="1"/>
    <col min="12" max="16384" width="10.83203125" style="1"/>
  </cols>
  <sheetData>
    <row r="1" spans="1:18" ht="16" thickBot="1"/>
    <row r="2" spans="1:18" ht="33" customHeight="1" thickTop="1">
      <c r="A2" s="154" t="s">
        <v>189</v>
      </c>
      <c r="B2" s="154"/>
      <c r="C2" s="154"/>
      <c r="D2" s="154"/>
      <c r="E2" s="154"/>
      <c r="F2" s="154"/>
      <c r="G2" s="154"/>
      <c r="H2" s="154"/>
      <c r="I2" s="154"/>
      <c r="J2" s="154"/>
      <c r="K2" s="154"/>
      <c r="L2" s="154"/>
      <c r="M2" s="154"/>
      <c r="N2" s="154"/>
      <c r="O2" s="154"/>
    </row>
    <row r="3" spans="1:18">
      <c r="A3" s="5"/>
      <c r="B3" s="28" t="s">
        <v>47</v>
      </c>
      <c r="C3" s="28" t="s">
        <v>46</v>
      </c>
      <c r="D3" s="28" t="s">
        <v>45</v>
      </c>
      <c r="E3" s="28" t="s">
        <v>44</v>
      </c>
      <c r="F3" s="28"/>
      <c r="G3" s="28" t="s">
        <v>43</v>
      </c>
      <c r="H3" s="28" t="s">
        <v>42</v>
      </c>
      <c r="I3" s="28" t="s">
        <v>41</v>
      </c>
      <c r="J3" s="28" t="s">
        <v>40</v>
      </c>
      <c r="K3" s="28"/>
      <c r="L3" s="28" t="s">
        <v>39</v>
      </c>
      <c r="M3" s="28" t="s">
        <v>38</v>
      </c>
      <c r="N3" s="28" t="s">
        <v>37</v>
      </c>
      <c r="O3" s="28" t="s">
        <v>56</v>
      </c>
    </row>
    <row r="4" spans="1:18" ht="44" customHeight="1">
      <c r="A4" s="5"/>
      <c r="B4" s="158" t="s">
        <v>55</v>
      </c>
      <c r="C4" s="158"/>
      <c r="D4" s="158"/>
      <c r="E4" s="158"/>
      <c r="F4" s="27"/>
      <c r="G4" s="157" t="s">
        <v>59</v>
      </c>
      <c r="H4" s="157"/>
      <c r="I4" s="157"/>
      <c r="J4" s="157"/>
      <c r="K4" s="27"/>
      <c r="L4" s="159" t="s">
        <v>58</v>
      </c>
      <c r="M4" s="159"/>
      <c r="N4" s="159"/>
      <c r="O4" s="159" t="s">
        <v>52</v>
      </c>
      <c r="Q4" s="160" t="s">
        <v>32</v>
      </c>
      <c r="R4" s="160" t="s">
        <v>33</v>
      </c>
    </row>
    <row r="5" spans="1:18" s="22" customFormat="1" ht="31" customHeight="1">
      <c r="A5" s="25"/>
      <c r="B5" s="24" t="s">
        <v>31</v>
      </c>
      <c r="C5" s="26" t="s">
        <v>30</v>
      </c>
      <c r="D5" s="26" t="s">
        <v>29</v>
      </c>
      <c r="E5" s="26" t="s">
        <v>28</v>
      </c>
      <c r="F5" s="25"/>
      <c r="G5" s="24" t="s">
        <v>31</v>
      </c>
      <c r="H5" s="26" t="s">
        <v>30</v>
      </c>
      <c r="I5" s="26" t="s">
        <v>29</v>
      </c>
      <c r="J5" s="26" t="s">
        <v>28</v>
      </c>
      <c r="K5" s="25"/>
      <c r="L5" s="24" t="s">
        <v>27</v>
      </c>
      <c r="M5" s="23" t="s">
        <v>26</v>
      </c>
      <c r="N5" s="23" t="s">
        <v>25</v>
      </c>
      <c r="O5" s="162"/>
      <c r="Q5" s="160"/>
      <c r="R5" s="160"/>
    </row>
    <row r="6" spans="1:18">
      <c r="A6" s="16" t="s">
        <v>24</v>
      </c>
      <c r="B6" s="21">
        <f t="shared" ref="B6:B21" si="0">$L6*B$23/G6</f>
        <v>4.1826186429739141E-5</v>
      </c>
      <c r="C6" s="21">
        <f t="shared" ref="C6:C21" si="1">$L6*C$23/H6</f>
        <v>8.9907789045485422E-5</v>
      </c>
      <c r="D6" s="21">
        <f t="shared" ref="D6:D21" si="2">$L6*D$23/I6</f>
        <v>1.9203571767818969E-5</v>
      </c>
      <c r="E6" s="21">
        <f t="shared" ref="E6:E21" si="3">$L6*E$23/J6</f>
        <v>3.7369415067309035E-5</v>
      </c>
      <c r="F6" s="5"/>
      <c r="G6" s="21">
        <f>T.J10!B6*(1-B$23)+$L6*B$23</f>
        <v>7.3629751340098526E-2</v>
      </c>
      <c r="H6" s="21">
        <f>T.J10!C6*(1-C$23)+$L6*C$23</f>
        <v>4.8425421495014012E-2</v>
      </c>
      <c r="I6" s="21">
        <f>T.J10!D6*(1-D$23)+$L6*D$23</f>
        <v>9.8289350441286033E-2</v>
      </c>
      <c r="J6" s="21">
        <f>T.J10!E6*(1-E$23)+$L6*E$23</f>
        <v>6.5817443214401611E-2</v>
      </c>
      <c r="K6" s="5"/>
      <c r="L6" s="20">
        <f t="shared" ref="L6:L21" si="4">(M6+N6)/2</f>
        <v>2.0881252592595241E-3</v>
      </c>
      <c r="M6" s="19">
        <f t="shared" ref="M6:M21" si="5">Q6*$O6/SUMPRODUCT(Q$6:Q$21,$O$6:$O$21)</f>
        <v>1.1507203468781215E-3</v>
      </c>
      <c r="N6" s="19">
        <f t="shared" ref="N6:N21" si="6">R6*$O6/SUMPRODUCT(R$6:R$21,$O$6:$O$21)</f>
        <v>3.0255301716409265E-3</v>
      </c>
      <c r="O6" s="8">
        <f t="shared" ref="O6:O21" si="7">O$23</f>
        <v>4.4999999999999998E-2</v>
      </c>
      <c r="Q6" s="13">
        <v>1.1599104014892578</v>
      </c>
      <c r="R6" s="18">
        <v>7.1382873660874777</v>
      </c>
    </row>
    <row r="7" spans="1:18">
      <c r="A7" s="16" t="s">
        <v>23</v>
      </c>
      <c r="B7" s="15">
        <f t="shared" si="0"/>
        <v>5.0106278131651536E-6</v>
      </c>
      <c r="C7" s="15">
        <f t="shared" si="1"/>
        <v>7.6592058069711313E-6</v>
      </c>
      <c r="D7" s="15">
        <f t="shared" si="2"/>
        <v>2.0699723871636239E-6</v>
      </c>
      <c r="E7" s="15">
        <f t="shared" si="3"/>
        <v>3.0287629259421533E-6</v>
      </c>
      <c r="F7" s="5"/>
      <c r="G7" s="15">
        <f>T.J10!B7*(1-B$23)+$L7*B$23</f>
        <v>3.6620943535194142E-2</v>
      </c>
      <c r="H7" s="15">
        <f>T.J10!C7*(1-C$23)+$L7*C$23</f>
        <v>3.3869365422687973E-2</v>
      </c>
      <c r="I7" s="15">
        <f>T.J10!D7*(1-D$23)+$L7*D$23</f>
        <v>5.4330536977543746E-2</v>
      </c>
      <c r="J7" s="15">
        <f>T.J10!E7*(1-E$23)+$L7*E$23</f>
        <v>4.8385150761086473E-2</v>
      </c>
      <c r="K7" s="5"/>
      <c r="L7" s="14">
        <f t="shared" si="4"/>
        <v>1.244161100335915E-4</v>
      </c>
      <c r="M7" s="8">
        <f t="shared" si="5"/>
        <v>4.476196162913676E-5</v>
      </c>
      <c r="N7" s="8">
        <f t="shared" si="6"/>
        <v>2.0407025843804626E-4</v>
      </c>
      <c r="O7" s="8">
        <f t="shared" si="7"/>
        <v>4.4999999999999998E-2</v>
      </c>
      <c r="Q7" s="13">
        <v>4.5119446289062497E-2</v>
      </c>
      <c r="R7" s="13">
        <v>0.48147335011121367</v>
      </c>
    </row>
    <row r="8" spans="1:18">
      <c r="A8" s="16" t="s">
        <v>22</v>
      </c>
      <c r="B8" s="15">
        <f t="shared" si="0"/>
        <v>4.9670091457034495E-6</v>
      </c>
      <c r="C8" s="15">
        <f t="shared" si="1"/>
        <v>6.2897540978446335E-6</v>
      </c>
      <c r="D8" s="15">
        <f t="shared" si="2"/>
        <v>5.0585732545476753E-6</v>
      </c>
      <c r="E8" s="15">
        <f t="shared" si="3"/>
        <v>3.5718298784613225E-6</v>
      </c>
      <c r="F8" s="5"/>
      <c r="G8" s="15">
        <f>T.J10!B8*(1-B$23)+$L8*B$23</f>
        <v>5.892314074831239E-2</v>
      </c>
      <c r="H8" s="15">
        <f>T.J10!C8*(1-C$23)+$L8*C$23</f>
        <v>6.5783398373943494E-2</v>
      </c>
      <c r="I8" s="15">
        <f>T.J10!D8*(1-D$23)+$L8*D$23</f>
        <v>3.5460077383271831E-2</v>
      </c>
      <c r="J8" s="15">
        <f>T.J10!E8*(1-E$23)+$L8*E$23</f>
        <v>6.5440376049885285E-2</v>
      </c>
      <c r="K8" s="5"/>
      <c r="L8" s="14">
        <f t="shared" si="4"/>
        <v>1.9844300351463376E-4</v>
      </c>
      <c r="M8" s="8">
        <f t="shared" si="5"/>
        <v>8.3986696268295452E-5</v>
      </c>
      <c r="N8" s="8">
        <f t="shared" si="6"/>
        <v>3.1289931076097208E-4</v>
      </c>
      <c r="O8" s="8">
        <f t="shared" si="7"/>
        <v>4.4999999999999998E-2</v>
      </c>
      <c r="Q8" s="13">
        <v>8.4657443359375001E-2</v>
      </c>
      <c r="R8" s="13">
        <v>0.7382392738298591</v>
      </c>
    </row>
    <row r="9" spans="1:18">
      <c r="A9" s="16" t="s">
        <v>21</v>
      </c>
      <c r="B9" s="15">
        <f t="shared" si="0"/>
        <v>5.4811130749484276E-6</v>
      </c>
      <c r="C9" s="15">
        <f t="shared" si="1"/>
        <v>7.3217991629520583E-6</v>
      </c>
      <c r="D9" s="15">
        <f t="shared" si="2"/>
        <v>3.9095153828968509E-6</v>
      </c>
      <c r="E9" s="15">
        <f t="shared" si="3"/>
        <v>4.2239834706861408E-6</v>
      </c>
      <c r="F9" s="5"/>
      <c r="G9" s="15">
        <f>T.J10!B9*(1-B$23)+$L9*B$23</f>
        <v>7.7590711149126995E-2</v>
      </c>
      <c r="H9" s="15">
        <f>T.J10!C9*(1-C$23)+$L9*C$23</f>
        <v>8.2116382068914098E-2</v>
      </c>
      <c r="I9" s="15">
        <f>T.J10!D9*(1-D$23)+$L9*D$23</f>
        <v>6.6671840293650253E-2</v>
      </c>
      <c r="J9" s="15">
        <f>T.J10!E9*(1-E$23)+$L9*E$23</f>
        <v>8.0410356708591632E-2</v>
      </c>
      <c r="K9" s="17"/>
      <c r="L9" s="14">
        <f t="shared" si="4"/>
        <v>2.883589518308785E-4</v>
      </c>
      <c r="M9" s="8">
        <f t="shared" si="5"/>
        <v>1.2329751005091145E-5</v>
      </c>
      <c r="N9" s="8">
        <f t="shared" si="6"/>
        <v>5.6438815265666582E-4</v>
      </c>
      <c r="O9" s="8">
        <f t="shared" si="7"/>
        <v>4.4999999999999998E-2</v>
      </c>
      <c r="Q9" s="13">
        <v>1.2428220703124999E-2</v>
      </c>
      <c r="R9" s="13">
        <v>1.3315897020103049</v>
      </c>
    </row>
    <row r="10" spans="1:18">
      <c r="A10" s="16" t="s">
        <v>20</v>
      </c>
      <c r="B10" s="15">
        <f t="shared" si="0"/>
        <v>1.1995036905960155E-5</v>
      </c>
      <c r="C10" s="15">
        <f t="shared" si="1"/>
        <v>1.7707470074300681E-5</v>
      </c>
      <c r="D10" s="15">
        <f t="shared" si="2"/>
        <v>7.0645768598675829E-6</v>
      </c>
      <c r="E10" s="15">
        <f t="shared" si="3"/>
        <v>9.035058328201082E-6</v>
      </c>
      <c r="F10" s="5"/>
      <c r="G10" s="15">
        <f>T.J10!B10*(1-B$23)+$L10*B$23</f>
        <v>8.3558305773379596E-2</v>
      </c>
      <c r="H10" s="15">
        <f>T.J10!C10*(1-C$23)+$L10*C$23</f>
        <v>8.0020972006529995E-2</v>
      </c>
      <c r="I10" s="15">
        <f>T.J10!D10*(1-D$23)+$L10*D$23</f>
        <v>8.6954474504627219E-2</v>
      </c>
      <c r="J10" s="15">
        <f>T.J10!E10*(1-E$23)+$L10*E$23</f>
        <v>8.8596376146166972E-2</v>
      </c>
      <c r="K10" s="17"/>
      <c r="L10" s="14">
        <f t="shared" si="4"/>
        <v>6.7958871481853765E-4</v>
      </c>
      <c r="M10" s="8">
        <f t="shared" si="5"/>
        <v>4.8183011148598308E-4</v>
      </c>
      <c r="N10" s="8">
        <f t="shared" si="6"/>
        <v>8.7734731815109217E-4</v>
      </c>
      <c r="O10" s="8">
        <f t="shared" si="7"/>
        <v>4.4999999999999998E-2</v>
      </c>
      <c r="Q10" s="13">
        <v>0.4856781750488281</v>
      </c>
      <c r="R10" s="13">
        <v>2.0699701941600543</v>
      </c>
    </row>
    <row r="11" spans="1:18">
      <c r="A11" s="16" t="s">
        <v>19</v>
      </c>
      <c r="B11" s="15">
        <f t="shared" si="0"/>
        <v>1.7701983630562762E-5</v>
      </c>
      <c r="C11" s="15">
        <f t="shared" si="1"/>
        <v>2.5062997875016584E-5</v>
      </c>
      <c r="D11" s="15">
        <f t="shared" si="2"/>
        <v>9.9408478648824912E-6</v>
      </c>
      <c r="E11" s="15">
        <f t="shared" si="3"/>
        <v>1.2767635863195739E-5</v>
      </c>
      <c r="F11" s="5"/>
      <c r="G11" s="15">
        <f>T.J10!B11*(1-B$23)+$L11*B$23</f>
        <v>8.8124681117495857E-2</v>
      </c>
      <c r="H11" s="15">
        <f>T.J10!C11*(1-C$23)+$L11*C$23</f>
        <v>8.7994514761739306E-2</v>
      </c>
      <c r="I11" s="15">
        <f>T.J10!D11*(1-D$23)+$L11*D$23</f>
        <v>9.6179594344751485E-2</v>
      </c>
      <c r="J11" s="15">
        <f>T.J10!E11*(1-E$23)+$L11*E$23</f>
        <v>9.7580875449026286E-2</v>
      </c>
      <c r="K11" s="17"/>
      <c r="L11" s="14">
        <f t="shared" si="4"/>
        <v>1.0577290629798595E-3</v>
      </c>
      <c r="M11" s="8">
        <f t="shared" si="5"/>
        <v>7.1897638820697771E-4</v>
      </c>
      <c r="N11" s="8">
        <f t="shared" si="6"/>
        <v>1.3964817377527413E-3</v>
      </c>
      <c r="O11" s="8">
        <f t="shared" si="7"/>
        <v>4.4999999999999998E-2</v>
      </c>
      <c r="Q11" s="13">
        <v>0.724718384765625</v>
      </c>
      <c r="R11" s="13">
        <v>3.2947904598703013</v>
      </c>
    </row>
    <row r="12" spans="1:18">
      <c r="A12" s="16" t="s">
        <v>18</v>
      </c>
      <c r="B12" s="15">
        <f t="shared" si="0"/>
        <v>2.3310052623412632E-5</v>
      </c>
      <c r="C12" s="15">
        <f t="shared" si="1"/>
        <v>3.4372497146308179E-5</v>
      </c>
      <c r="D12" s="15">
        <f t="shared" si="2"/>
        <v>1.4395372742940155E-5</v>
      </c>
      <c r="E12" s="15">
        <f t="shared" si="3"/>
        <v>1.8080100295599113E-5</v>
      </c>
      <c r="F12" s="5"/>
      <c r="G12" s="15">
        <f>T.J10!B12*(1-B$23)+$L12*B$23</f>
        <v>0.10529767591509112</v>
      </c>
      <c r="H12" s="15">
        <f>T.J10!C12*(1-C$23)+$L12*C$23</f>
        <v>0.10095319770905832</v>
      </c>
      <c r="I12" s="15">
        <f>T.J10!D12*(1-D$23)+$L12*D$23</f>
        <v>0.10450233637571613</v>
      </c>
      <c r="J12" s="15">
        <f>T.J10!E12*(1-E$23)+$L12*E$23</f>
        <v>0.10842187390871429</v>
      </c>
      <c r="K12" s="5"/>
      <c r="L12" s="14">
        <f t="shared" si="4"/>
        <v>1.6642439387856626E-3</v>
      </c>
      <c r="M12" s="8">
        <f t="shared" si="5"/>
        <v>8.9125159875056055E-4</v>
      </c>
      <c r="N12" s="8">
        <f t="shared" si="6"/>
        <v>2.4372362788207648E-3</v>
      </c>
      <c r="O12" s="8">
        <f t="shared" si="7"/>
        <v>4.4999999999999998E-2</v>
      </c>
      <c r="Q12" s="13">
        <v>0.89836944531249996</v>
      </c>
      <c r="R12" s="13">
        <v>5.7502956342492899</v>
      </c>
    </row>
    <row r="13" spans="1:18">
      <c r="A13" s="16" t="s">
        <v>17</v>
      </c>
      <c r="B13" s="15">
        <f t="shared" si="0"/>
        <v>5.0126818986346826E-5</v>
      </c>
      <c r="C13" s="15">
        <f t="shared" si="1"/>
        <v>7.2533471085283065E-5</v>
      </c>
      <c r="D13" s="15">
        <f t="shared" si="2"/>
        <v>3.0511861973048304E-5</v>
      </c>
      <c r="E13" s="15">
        <f t="shared" si="3"/>
        <v>3.9675801846150535E-5</v>
      </c>
      <c r="F13" s="5"/>
      <c r="G13" s="15">
        <f>T.J10!B13*(1-B$23)+$L13*B$23</f>
        <v>0.11754860634344799</v>
      </c>
      <c r="H13" s="15">
        <f>T.J10!C13*(1-C$23)+$L13*C$23</f>
        <v>0.11484663993904186</v>
      </c>
      <c r="I13" s="15">
        <f>T.J10!D13*(1-D$23)+$L13*D$23</f>
        <v>0.11836022824541578</v>
      </c>
      <c r="J13" s="15">
        <f>T.J10!E13*(1-E$23)+$L13*E$23</f>
        <v>0.11860899392510134</v>
      </c>
      <c r="K13" s="5"/>
      <c r="L13" s="14">
        <f t="shared" si="4"/>
        <v>3.9952372496586536E-3</v>
      </c>
      <c r="M13" s="8">
        <f t="shared" si="5"/>
        <v>3.1847236494264471E-3</v>
      </c>
      <c r="N13" s="8">
        <f t="shared" si="6"/>
        <v>4.8057508498908601E-3</v>
      </c>
      <c r="O13" s="8">
        <f t="shared" si="7"/>
        <v>4.4999999999999998E-2</v>
      </c>
      <c r="Q13" s="13">
        <v>3.2101579648437499</v>
      </c>
      <c r="R13" s="13">
        <v>11.338452644725905</v>
      </c>
    </row>
    <row r="14" spans="1:18">
      <c r="A14" s="16" t="s">
        <v>16</v>
      </c>
      <c r="B14" s="15">
        <f t="shared" si="0"/>
        <v>6.085097555237961E-5</v>
      </c>
      <c r="C14" s="15">
        <f t="shared" si="1"/>
        <v>8.7483753180275082E-5</v>
      </c>
      <c r="D14" s="15">
        <f t="shared" si="2"/>
        <v>3.7660146230228374E-5</v>
      </c>
      <c r="E14" s="15">
        <f t="shared" si="3"/>
        <v>5.270797544093333E-5</v>
      </c>
      <c r="F14" s="5"/>
      <c r="G14" s="15">
        <f>T.J10!B14*(1-B$23)+$L14*B$23</f>
        <v>0.13878341616060569</v>
      </c>
      <c r="H14" s="15">
        <f>T.J10!C14*(1-C$23)+$L14*C$23</f>
        <v>0.13647303087466903</v>
      </c>
      <c r="I14" s="15">
        <f>T.J10!D14*(1-D$23)+$L14*D$23</f>
        <v>0.137439001626776</v>
      </c>
      <c r="J14" s="15">
        <f>T.J10!E14*(1-E$23)+$L14*E$23</f>
        <v>0.12796302216106387</v>
      </c>
      <c r="K14" s="5"/>
      <c r="L14" s="14">
        <f t="shared" si="4"/>
        <v>5.7261149598448729E-3</v>
      </c>
      <c r="M14" s="8">
        <f t="shared" si="5"/>
        <v>3.9790702396406879E-3</v>
      </c>
      <c r="N14" s="8">
        <f t="shared" si="6"/>
        <v>7.473159680049057E-3</v>
      </c>
      <c r="O14" s="8">
        <f t="shared" si="7"/>
        <v>4.4999999999999998E-2</v>
      </c>
      <c r="Q14" s="13">
        <v>4.0108484843749999</v>
      </c>
      <c r="R14" s="13">
        <v>17.631806097612316</v>
      </c>
    </row>
    <row r="15" spans="1:18">
      <c r="A15" s="16" t="s">
        <v>15</v>
      </c>
      <c r="B15" s="15">
        <f t="shared" si="0"/>
        <v>1.7552070680860465E-4</v>
      </c>
      <c r="C15" s="15">
        <f t="shared" si="1"/>
        <v>2.3920508469911197E-4</v>
      </c>
      <c r="D15" s="15">
        <f t="shared" si="2"/>
        <v>1.1136625099785267E-4</v>
      </c>
      <c r="E15" s="15">
        <f t="shared" si="3"/>
        <v>1.6644529971433984E-4</v>
      </c>
      <c r="F15" s="5"/>
      <c r="G15" s="15">
        <f>T.J10!B15*(1-B$23)+$L15*B$23</f>
        <v>8.3113767690628879E-2</v>
      </c>
      <c r="H15" s="15">
        <f>T.J10!C15*(1-C$23)+$L15*C$23</f>
        <v>8.621841740939204E-2</v>
      </c>
      <c r="I15" s="15">
        <f>T.J10!D15*(1-D$23)+$L15*D$23</f>
        <v>8.0285035612942576E-2</v>
      </c>
      <c r="J15" s="15">
        <f>T.J10!E15*(1-E$23)+$L15*E$23</f>
        <v>6.9997978560156507E-2</v>
      </c>
      <c r="K15" s="5"/>
      <c r="L15" s="14">
        <f t="shared" si="4"/>
        <v>9.8913660340808358E-3</v>
      </c>
      <c r="M15" s="8">
        <f t="shared" si="5"/>
        <v>1.1365894264177756E-2</v>
      </c>
      <c r="N15" s="8">
        <f t="shared" si="6"/>
        <v>8.4168378039839158E-3</v>
      </c>
      <c r="O15" s="8">
        <f t="shared" si="7"/>
        <v>4.4999999999999998E-2</v>
      </c>
      <c r="Q15" s="13">
        <v>11.456666265625</v>
      </c>
      <c r="R15" s="13">
        <v>19.858273938811816</v>
      </c>
    </row>
    <row r="16" spans="1:18">
      <c r="A16" s="16" t="s">
        <v>14</v>
      </c>
      <c r="B16" s="15">
        <f t="shared" si="0"/>
        <v>7.052910206459907E-4</v>
      </c>
      <c r="C16" s="15">
        <f t="shared" si="1"/>
        <v>8.2254633523541393E-4</v>
      </c>
      <c r="D16" s="15">
        <f t="shared" si="2"/>
        <v>4.2906029634161465E-4</v>
      </c>
      <c r="E16" s="15">
        <f t="shared" si="3"/>
        <v>6.1748708938578567E-4</v>
      </c>
      <c r="F16" s="5"/>
      <c r="G16" s="15">
        <f>T.J10!B16*(1-B$23)+$L16*B$23</f>
        <v>8.0139721588517218E-2</v>
      </c>
      <c r="H16" s="15">
        <f>T.J10!C16*(1-C$23)+$L16*C$23</f>
        <v>9.7146003095329336E-2</v>
      </c>
      <c r="I16" s="15">
        <f>T.J10!D16*(1-D$23)+$L16*D$23</f>
        <v>8.0739253698129232E-2</v>
      </c>
      <c r="J16" s="15">
        <f>T.J10!E16*(1-E$23)+$L16*E$23</f>
        <v>7.310448249742614E-2</v>
      </c>
      <c r="K16" s="5"/>
      <c r="L16" s="14">
        <f t="shared" si="4"/>
        <v>3.8324026186945789E-2</v>
      </c>
      <c r="M16" s="8">
        <f t="shared" si="5"/>
        <v>3.474400496274075E-2</v>
      </c>
      <c r="N16" s="8">
        <f t="shared" si="6"/>
        <v>4.1904047411150822E-2</v>
      </c>
      <c r="O16" s="8">
        <f t="shared" si="7"/>
        <v>4.4999999999999998E-2</v>
      </c>
      <c r="Q16" s="13">
        <v>35.021482721679689</v>
      </c>
      <c r="R16" s="13">
        <v>98.866352425339102</v>
      </c>
    </row>
    <row r="17" spans="1:18">
      <c r="A17" s="16" t="s">
        <v>13</v>
      </c>
      <c r="B17" s="15">
        <f t="shared" si="0"/>
        <v>2.7953952756316399E-3</v>
      </c>
      <c r="C17" s="15">
        <f t="shared" si="1"/>
        <v>3.8064025358542615E-3</v>
      </c>
      <c r="D17" s="15">
        <f t="shared" si="2"/>
        <v>2.1736881498430434E-3</v>
      </c>
      <c r="E17" s="15">
        <f t="shared" si="3"/>
        <v>2.7851803244093188E-3</v>
      </c>
      <c r="F17" s="5"/>
      <c r="G17" s="15">
        <f>T.J10!B17*(1-B$23)+$L17*B$23</f>
        <v>1.8342674927287809E-2</v>
      </c>
      <c r="H17" s="15">
        <f>T.J10!C17*(1-C$23)+$L17*C$23</f>
        <v>1.9044093587298007E-2</v>
      </c>
      <c r="I17" s="15">
        <f>T.J10!D17*(1-D$23)+$L17*D$23</f>
        <v>1.4457577654744135E-2</v>
      </c>
      <c r="J17" s="15">
        <f>T.J10!E17*(1-E$23)+$L17*E$23</f>
        <v>1.4703078724729972E-2</v>
      </c>
      <c r="K17" s="5"/>
      <c r="L17" s="14">
        <f t="shared" si="4"/>
        <v>3.4766489496761352E-2</v>
      </c>
      <c r="M17" s="8">
        <f t="shared" si="5"/>
        <v>2.9866371921396483E-2</v>
      </c>
      <c r="N17" s="8">
        <f t="shared" si="6"/>
        <v>3.9666607072126228E-2</v>
      </c>
      <c r="O17" s="8">
        <f t="shared" si="7"/>
        <v>4.4999999999999998E-2</v>
      </c>
      <c r="Q17" s="13">
        <v>30.104895199218749</v>
      </c>
      <c r="R17" s="13">
        <v>93.587445523620332</v>
      </c>
    </row>
    <row r="18" spans="1:18">
      <c r="A18" s="16" t="s">
        <v>12</v>
      </c>
      <c r="B18" s="15">
        <f t="shared" si="0"/>
        <v>9.8758773092012548E-3</v>
      </c>
      <c r="C18" s="15">
        <f t="shared" si="1"/>
        <v>1.1147552339123061E-2</v>
      </c>
      <c r="D18" s="15">
        <f t="shared" si="2"/>
        <v>7.2326352549982624E-3</v>
      </c>
      <c r="E18" s="15">
        <f t="shared" si="3"/>
        <v>7.9960621978026961E-3</v>
      </c>
      <c r="F18" s="5"/>
      <c r="G18" s="15">
        <f>T.J10!B18*(1-B$23)+$L18*B$23</f>
        <v>1.974932487605854E-2</v>
      </c>
      <c r="H18" s="15">
        <f>T.J10!C18*(1-C$23)+$L18*C$23</f>
        <v>2.473532064888723E-2</v>
      </c>
      <c r="I18" s="15">
        <f>T.J10!D18*(1-D$23)+$L18*D$23</f>
        <v>1.6527921864654304E-2</v>
      </c>
      <c r="J18" s="15">
        <f>T.J10!E18*(1-E$23)+$L18*E$23</f>
        <v>1.9480831101817715E-2</v>
      </c>
      <c r="K18" s="5"/>
      <c r="L18" s="14">
        <f t="shared" si="4"/>
        <v>0.13224610329411837</v>
      </c>
      <c r="M18" s="8">
        <f t="shared" si="5"/>
        <v>0.14325174583561501</v>
      </c>
      <c r="N18" s="8">
        <f t="shared" si="6"/>
        <v>0.12124046075262172</v>
      </c>
      <c r="O18" s="8">
        <f t="shared" si="7"/>
        <v>4.4999999999999998E-2</v>
      </c>
      <c r="Q18" s="13">
        <v>144.39580431249999</v>
      </c>
      <c r="R18" s="13">
        <v>286.04879150145086</v>
      </c>
    </row>
    <row r="19" spans="1:18">
      <c r="A19" s="16" t="s">
        <v>11</v>
      </c>
      <c r="B19" s="15">
        <f t="shared" si="0"/>
        <v>2.0754543169584982E-2</v>
      </c>
      <c r="C19" s="15">
        <f t="shared" si="1"/>
        <v>2.5195004547403872E-2</v>
      </c>
      <c r="D19" s="15">
        <f t="shared" si="2"/>
        <v>1.8222539517659155E-2</v>
      </c>
      <c r="E19" s="15">
        <f t="shared" si="3"/>
        <v>1.6015210523156197E-2</v>
      </c>
      <c r="F19" s="5"/>
      <c r="G19" s="15">
        <f>T.J10!B19*(1-B$23)+$L19*B$23</f>
        <v>4.7523544425339846E-3</v>
      </c>
      <c r="H19" s="15">
        <f>T.J10!C19*(1-C$23)+$L19*C$23</f>
        <v>5.5344782638313862E-3</v>
      </c>
      <c r="I19" s="15">
        <f>T.J10!D19*(1-D$23)+$L19*D$23</f>
        <v>3.3174163202333946E-3</v>
      </c>
      <c r="J19" s="15">
        <f>T.J10!E19*(1-E$23)+$L19*E$23</f>
        <v>4.9186402039297023E-3</v>
      </c>
      <c r="K19" s="5"/>
      <c r="L19" s="14">
        <f t="shared" si="4"/>
        <v>6.6877025195532416E-2</v>
      </c>
      <c r="M19" s="8">
        <f t="shared" si="5"/>
        <v>6.736365147569319E-2</v>
      </c>
      <c r="N19" s="8">
        <f t="shared" si="6"/>
        <v>6.6390398915371643E-2</v>
      </c>
      <c r="O19" s="8">
        <f t="shared" si="7"/>
        <v>4.4999999999999998E-2</v>
      </c>
      <c r="Q19" s="13">
        <v>67.901641124999998</v>
      </c>
      <c r="R19" s="13">
        <v>156.63824814877762</v>
      </c>
    </row>
    <row r="20" spans="1:18">
      <c r="A20" s="5" t="s">
        <v>10</v>
      </c>
      <c r="B20" s="15">
        <f t="shared" si="0"/>
        <v>4.0886947735703068E-2</v>
      </c>
      <c r="C20" s="15">
        <f t="shared" si="1"/>
        <v>4.7628921124094253E-2</v>
      </c>
      <c r="D20" s="15">
        <f t="shared" si="2"/>
        <v>4.5917205859957379E-2</v>
      </c>
      <c r="E20" s="15">
        <f t="shared" si="3"/>
        <v>3.0126959503381043E-2</v>
      </c>
      <c r="F20" s="5"/>
      <c r="G20" s="15">
        <f>T.J10!B20*(1-B$23)+$L20*B$23</f>
        <v>6.7249029340781773E-3</v>
      </c>
      <c r="H20" s="15">
        <f>T.J10!C20*(1-C$23)+$L20*C$23</f>
        <v>8.1614832176936727E-3</v>
      </c>
      <c r="I20" s="15">
        <f>T.J10!D20*(1-D$23)+$L20*D$23</f>
        <v>3.6701357979007812E-3</v>
      </c>
      <c r="J20" s="15">
        <f>T.J10!E20*(1-E$23)+$L20*E$23</f>
        <v>7.2890530723435064E-3</v>
      </c>
      <c r="K20" s="5"/>
      <c r="L20" s="14">
        <f t="shared" si="4"/>
        <v>0.18643423092604261</v>
      </c>
      <c r="M20" s="8">
        <f t="shared" si="5"/>
        <v>0.14945201072955769</v>
      </c>
      <c r="N20" s="8">
        <f t="shared" si="6"/>
        <v>0.22341645112252756</v>
      </c>
      <c r="O20" s="8">
        <f t="shared" si="7"/>
        <v>4.4999999999999998E-2</v>
      </c>
      <c r="Q20" s="13">
        <v>150.64558668750001</v>
      </c>
      <c r="R20" s="13">
        <v>527.11780744168789</v>
      </c>
    </row>
    <row r="21" spans="1:18">
      <c r="A21" s="5" t="s">
        <v>9</v>
      </c>
      <c r="B21" s="15">
        <f t="shared" si="0"/>
        <v>0.10711017582621798</v>
      </c>
      <c r="C21" s="15">
        <f t="shared" si="1"/>
        <v>0.1239012963477191</v>
      </c>
      <c r="D21" s="15">
        <f t="shared" si="2"/>
        <v>0.16556369319650047</v>
      </c>
      <c r="E21" s="15">
        <f t="shared" si="3"/>
        <v>6.5437914390870544E-2</v>
      </c>
      <c r="F21" s="5"/>
      <c r="G21" s="15">
        <f>T.J10!B21*(1-B$23)+$L21*B$23</f>
        <v>7.1000214581431222E-3</v>
      </c>
      <c r="H21" s="15">
        <f>T.J10!C21*(1-C$23)+$L21*C$23</f>
        <v>8.6772811259705589E-3</v>
      </c>
      <c r="I21" s="15">
        <f>T.J10!D21*(1-D$23)+$L21*D$23</f>
        <v>2.8152188583571271E-3</v>
      </c>
      <c r="J21" s="15">
        <f>T.J10!E21*(1-E$23)+$L21*E$23</f>
        <v>9.2814675155586703E-3</v>
      </c>
      <c r="K21" s="5"/>
      <c r="L21" s="14">
        <f t="shared" si="4"/>
        <v>0.51563850161579239</v>
      </c>
      <c r="M21" s="8">
        <f t="shared" si="5"/>
        <v>0.5534086700675277</v>
      </c>
      <c r="N21" s="8">
        <f t="shared" si="6"/>
        <v>0.47786833316405708</v>
      </c>
      <c r="O21" s="8">
        <f t="shared" si="7"/>
        <v>4.4999999999999998E-2</v>
      </c>
      <c r="Q21" s="13">
        <v>557.82838500000003</v>
      </c>
      <c r="R21" s="13">
        <v>1127.4590870889226</v>
      </c>
    </row>
    <row r="22" spans="1:18">
      <c r="A22" s="5"/>
      <c r="B22" s="11"/>
      <c r="C22" s="11"/>
      <c r="D22" s="11"/>
      <c r="E22" s="11"/>
      <c r="F22" s="5"/>
      <c r="G22" s="11"/>
      <c r="H22" s="11"/>
      <c r="I22" s="11"/>
      <c r="J22" s="11"/>
      <c r="K22" s="5"/>
      <c r="L22" s="12"/>
      <c r="M22" s="11"/>
      <c r="N22" s="11"/>
      <c r="O22" s="11"/>
    </row>
    <row r="23" spans="1:18">
      <c r="A23" s="5" t="s">
        <v>8</v>
      </c>
      <c r="B23" s="29">
        <f>$O$23*T.J1c!B23*(T.J8!C10/(1-T.J1c!B23))/(T.J8!C9+$O$23*T.J1c!B23*(T.J8!C10/(1-T.J1c!B23)))</f>
        <v>1.4748405023453336E-3</v>
      </c>
      <c r="C23" s="29">
        <f>$O$23*T.J1c!C23*(T.J8!D10/(1-T.J1c!C23))/(T.J8!D9+$O$23*T.J1c!C23*(T.J8!D10/(1-T.J1c!C23)))</f>
        <v>2.0850389893546694E-3</v>
      </c>
      <c r="D23" s="29">
        <f>$O$23*T.J1c!D23*(T.J8!E10/(1-T.J1c!D23))/(T.J8!E9+$O$23*T.J1c!D23*(T.J8!E10/(1-T.J1c!D23)))</f>
        <v>9.0392402794882106E-4</v>
      </c>
      <c r="E23" s="29">
        <f>$O$23*T.J1c!E23*(T.J8!F10/(1-T.J1c!E23))/(T.J8!F9+$O$23*T.J1c!E23*(T.J8!F10/(1-T.J1c!E23)))</f>
        <v>1.1778792212016091E-3</v>
      </c>
      <c r="F23" s="5"/>
      <c r="G23" s="10">
        <f>SUM(G6:G21)</f>
        <v>0.99999999999999989</v>
      </c>
      <c r="H23" s="10">
        <f>SUM(H6:H21)</f>
        <v>1.0000000000000004</v>
      </c>
      <c r="I23" s="10">
        <f>SUM(I6:I21)</f>
        <v>1</v>
      </c>
      <c r="J23" s="10">
        <f>SUM(J6:J21)</f>
        <v>1</v>
      </c>
      <c r="K23" s="5"/>
      <c r="L23" s="10">
        <f>SUM(L6:L21)</f>
        <v>1</v>
      </c>
      <c r="M23" s="10">
        <f>SUM(M6:M21)</f>
        <v>0.99999999999999989</v>
      </c>
      <c r="N23" s="10">
        <f>SUM(N6:N21)</f>
        <v>1</v>
      </c>
      <c r="O23" s="4">
        <v>4.4999999999999998E-2</v>
      </c>
      <c r="Q23" s="9">
        <f>SUM(Q6:Q21)</f>
        <v>1007.98634927771</v>
      </c>
      <c r="R23" s="9">
        <f>SUM(R6:R21)</f>
        <v>2359.3509107912669</v>
      </c>
    </row>
    <row r="24" spans="1:18">
      <c r="A24" s="5" t="s">
        <v>7</v>
      </c>
      <c r="B24" s="8">
        <f>SUMPRODUCT(B6:B10,G6:G10)/SUM(G6:G10)</f>
        <v>1.5086409517392047E-5</v>
      </c>
      <c r="C24" s="8">
        <f>SUMPRODUCT(C6:C10,H6:H10)/SUM(H6:H10)</f>
        <v>2.2710677418100023E-5</v>
      </c>
      <c r="D24" s="8">
        <f>SUMPRODUCT(D6:D10,I6:I10)/SUM(I6:I10)</f>
        <v>8.9383720511177191E-6</v>
      </c>
      <c r="E24" s="8">
        <f>SUMPRODUCT(E6:E10,J6:J10)/SUM(J6:J10)</f>
        <v>1.1415394323445937E-5</v>
      </c>
      <c r="F24" s="5"/>
      <c r="G24" s="4">
        <f>SUM(G6:G10)</f>
        <v>0.33032285254611166</v>
      </c>
      <c r="H24" s="4">
        <f>SUM(H6:H10)</f>
        <v>0.31021553936708957</v>
      </c>
      <c r="I24" s="4">
        <f>SUM(I6:I10)</f>
        <v>0.34170627960037914</v>
      </c>
      <c r="J24" s="4">
        <f>SUM(J6:J10)</f>
        <v>0.34864970288013197</v>
      </c>
      <c r="K24" s="5"/>
      <c r="L24" s="4">
        <f>SUM(L6:L10)</f>
        <v>3.3789320394571661E-3</v>
      </c>
      <c r="M24" s="4">
        <f>SUM(M6:M10)</f>
        <v>1.7736288672666281E-3</v>
      </c>
      <c r="N24" s="4">
        <f>SUM(N6:N10)</f>
        <v>4.9842352116477029E-3</v>
      </c>
      <c r="O24" s="4"/>
    </row>
    <row r="25" spans="1:18">
      <c r="A25" s="5" t="s">
        <v>6</v>
      </c>
      <c r="B25" s="8">
        <f>SUMPRODUCT(B11:B14,G11:G14)/SUM(G11:G14)</f>
        <v>4.080431640119093E-5</v>
      </c>
      <c r="C25" s="8">
        <f>SUMPRODUCT(C11:C14,H11:H14)/SUM(H11:H14)</f>
        <v>5.8929685022680627E-5</v>
      </c>
      <c r="D25" s="8">
        <f>SUMPRODUCT(D11:D14,I11:I14)/SUM(I11:I14)</f>
        <v>2.4640273503169644E-5</v>
      </c>
      <c r="E25" s="8">
        <f>SUMPRODUCT(E11:E14,J11:J14)/SUM(J11:J14)</f>
        <v>3.2385221908322591E-5</v>
      </c>
      <c r="F25" s="5"/>
      <c r="G25" s="4">
        <f>SUM(G11:G14)</f>
        <v>0.44975437953664066</v>
      </c>
      <c r="H25" s="4">
        <f>SUM(H11:H14)</f>
        <v>0.44026738328450854</v>
      </c>
      <c r="I25" s="4">
        <f>SUM(I11:I14)</f>
        <v>0.45648116059265942</v>
      </c>
      <c r="J25" s="4">
        <f>SUM(J11:J14)</f>
        <v>0.45257476544390579</v>
      </c>
      <c r="K25" s="5"/>
      <c r="L25" s="4">
        <f>SUM(L11:L14)</f>
        <v>1.2443325211269049E-2</v>
      </c>
      <c r="M25" s="4">
        <f>SUM(M11:M14)</f>
        <v>8.7740218760246728E-3</v>
      </c>
      <c r="N25" s="4">
        <f>SUM(N11:N14)</f>
        <v>1.6112628546513422E-2</v>
      </c>
      <c r="O25" s="4"/>
    </row>
    <row r="26" spans="1:18">
      <c r="A26" s="5" t="s">
        <v>5</v>
      </c>
      <c r="B26" s="8">
        <f>SUMPRODUCT(B15:B21,G15:G21)/SUM(G15:G21)</f>
        <v>6.6000678795549075E-3</v>
      </c>
      <c r="C26" s="8">
        <f>SUMPRODUCT(C15:C21,H15:H21)/SUM(H15:H21)</f>
        <v>8.2240822467714997E-3</v>
      </c>
      <c r="D26" s="8">
        <f>SUMPRODUCT(D15:D21,I15:I21)/SUM(I15:I21)</f>
        <v>4.4081592854996058E-3</v>
      </c>
      <c r="E26" s="8">
        <f>SUMPRODUCT(E15:E21,J15:J21)/SUM(J15:J21)</f>
        <v>5.8319175573542607E-3</v>
      </c>
      <c r="F26" s="5"/>
      <c r="G26" s="4">
        <f>SUM(G15:G21)</f>
        <v>0.21992276791724774</v>
      </c>
      <c r="H26" s="4">
        <f>SUM(H15:H21)</f>
        <v>0.2495170773484022</v>
      </c>
      <c r="I26" s="4">
        <f>SUM(I15:I21)</f>
        <v>0.20181255980696156</v>
      </c>
      <c r="J26" s="4">
        <f>SUM(J15:J21)</f>
        <v>0.19877553167596224</v>
      </c>
      <c r="K26" s="5"/>
      <c r="L26" s="4">
        <f>SUM(L15:L21)</f>
        <v>0.98417774274927372</v>
      </c>
      <c r="M26" s="4">
        <f>SUM(M15:M21)</f>
        <v>0.98945234925670855</v>
      </c>
      <c r="N26" s="4">
        <f>SUM(N15:N21)</f>
        <v>0.97890313624183889</v>
      </c>
      <c r="O26" s="4"/>
    </row>
    <row r="27" spans="1:18">
      <c r="A27" s="5" t="s">
        <v>4</v>
      </c>
      <c r="B27" s="8">
        <f>SUMPRODUCT(B17:B21,G17:G21)/SUM(G17:G21)</f>
        <v>2.4358792213410842E-2</v>
      </c>
      <c r="C27" s="8">
        <f>SUMPRODUCT(C17:C21,H17:H21)/SUM(H17:H21)</f>
        <v>2.9500220951531646E-2</v>
      </c>
      <c r="D27" s="8">
        <f>SUMPRODUCT(D17:D21,I17:I21)/SUM(I17:I21)</f>
        <v>2.0742209650276674E-2</v>
      </c>
      <c r="E27" s="8">
        <f>SUMPRODUCT(E17:E21,J17:J21)/SUM(J17:J21)</f>
        <v>1.9802223808907046E-2</v>
      </c>
      <c r="F27" s="5"/>
      <c r="G27" s="4">
        <f>SUM(G17:G21)</f>
        <v>5.6669278638101631E-2</v>
      </c>
      <c r="H27" s="4">
        <f>SUM(H17:H21)</f>
        <v>6.6152656843680852E-2</v>
      </c>
      <c r="I27" s="4">
        <f>SUM(I17:I21)</f>
        <v>4.078827049588974E-2</v>
      </c>
      <c r="J27" s="4">
        <f>SUM(J17:J21)</f>
        <v>5.5673070618379561E-2</v>
      </c>
      <c r="K27" s="5"/>
      <c r="L27" s="4">
        <f>SUM(L17:L21)</f>
        <v>0.93596235052824706</v>
      </c>
      <c r="M27" s="4">
        <f>SUM(M17:M21)</f>
        <v>0.94334245002979011</v>
      </c>
      <c r="N27" s="4">
        <f>SUM(N17:N21)</f>
        <v>0.92858225102670422</v>
      </c>
      <c r="O27" s="4"/>
    </row>
    <row r="28" spans="1:18">
      <c r="A28" s="5" t="s">
        <v>3</v>
      </c>
      <c r="B28" s="8">
        <f>SUMPRODUCT(B19:B21,G19:G21)/SUM(G19:G21)</f>
        <v>6.1046521240668054E-2</v>
      </c>
      <c r="C28" s="8">
        <f>SUMPRODUCT(C19:C21,H19:H21)/SUM(H19:H21)</f>
        <v>7.1661057534865083E-2</v>
      </c>
      <c r="D28" s="8">
        <f>SUMPRODUCT(D19:D21,I19:I21)/SUM(I19:I21)</f>
        <v>7.0905682074092244E-2</v>
      </c>
      <c r="E28" s="8">
        <f>SUMPRODUCT(E19:E21,J19:J21)/SUM(J19:J21)</f>
        <v>4.2148223030241752E-2</v>
      </c>
      <c r="F28" s="5"/>
      <c r="G28" s="4">
        <f>SUM(G19:G21)</f>
        <v>1.8577278834755285E-2</v>
      </c>
      <c r="H28" s="4">
        <f>SUM(H19:H21)</f>
        <v>2.2373242607495618E-2</v>
      </c>
      <c r="I28" s="4">
        <f>SUM(I19:I21)</f>
        <v>9.8027709764913033E-3</v>
      </c>
      <c r="J28" s="4">
        <f>SUM(J19:J21)</f>
        <v>2.1489160791831878E-2</v>
      </c>
      <c r="K28" s="5"/>
      <c r="L28" s="4">
        <f>SUM(L19:L21)</f>
        <v>0.7689497577373674</v>
      </c>
      <c r="M28" s="4">
        <f>SUM(M19:M21)</f>
        <v>0.77022433227277864</v>
      </c>
      <c r="N28" s="4">
        <f>SUM(N19:N21)</f>
        <v>0.76767518320195627</v>
      </c>
      <c r="O28" s="4"/>
    </row>
    <row r="29" spans="1:18" ht="16" thickBot="1">
      <c r="A29" s="7" t="s">
        <v>2</v>
      </c>
      <c r="B29" s="6">
        <f>B21</f>
        <v>0.10711017582621798</v>
      </c>
      <c r="C29" s="6">
        <f>C21</f>
        <v>0.1239012963477191</v>
      </c>
      <c r="D29" s="6">
        <f>D21</f>
        <v>0.16556369319650047</v>
      </c>
      <c r="E29" s="6">
        <f>E21</f>
        <v>6.5437914390870544E-2</v>
      </c>
      <c r="F29" s="7"/>
      <c r="G29" s="6">
        <f>G21</f>
        <v>7.1000214581431222E-3</v>
      </c>
      <c r="H29" s="6">
        <f>H21</f>
        <v>8.6772811259705589E-3</v>
      </c>
      <c r="I29" s="6">
        <f>I21</f>
        <v>2.8152188583571271E-3</v>
      </c>
      <c r="J29" s="6">
        <f>J21</f>
        <v>9.2814675155586703E-3</v>
      </c>
      <c r="K29" s="7"/>
      <c r="L29" s="6">
        <f>L21</f>
        <v>0.51563850161579239</v>
      </c>
      <c r="M29" s="6">
        <f>M21</f>
        <v>0.5534086700675277</v>
      </c>
      <c r="N29" s="6">
        <f>N21</f>
        <v>0.47786833316405708</v>
      </c>
      <c r="O29" s="6"/>
    </row>
    <row r="30" spans="1:18" ht="16" thickTop="1">
      <c r="A30" s="5"/>
      <c r="B30" s="4"/>
      <c r="C30" s="4"/>
      <c r="D30" s="4"/>
      <c r="E30" s="4"/>
    </row>
    <row r="31" spans="1:18" ht="16" thickBot="1">
      <c r="A31" s="5"/>
      <c r="B31" s="4"/>
      <c r="C31" s="4"/>
      <c r="D31" s="4"/>
      <c r="E31" s="4"/>
    </row>
    <row r="32" spans="1:18" ht="39" customHeight="1" thickBot="1">
      <c r="A32" s="151" t="s">
        <v>60</v>
      </c>
      <c r="B32" s="152"/>
      <c r="C32" s="152"/>
      <c r="D32" s="152"/>
      <c r="E32" s="152"/>
      <c r="F32" s="152"/>
      <c r="G32" s="152"/>
      <c r="H32" s="152"/>
      <c r="I32" s="152"/>
      <c r="J32" s="152"/>
      <c r="K32" s="152"/>
      <c r="L32" s="152"/>
      <c r="M32" s="152"/>
      <c r="N32" s="152"/>
      <c r="O32" s="153"/>
    </row>
    <row r="33" spans="1:5">
      <c r="C33"/>
    </row>
    <row r="34" spans="1:5">
      <c r="A34" s="3" t="s">
        <v>0</v>
      </c>
      <c r="B34" s="2">
        <f>SUMPRODUCT(B24:B26,G24:G26)-B23</f>
        <v>0</v>
      </c>
      <c r="C34" s="2">
        <f>SUMPRODUCT(C24:C26,H24:H26)-C23</f>
        <v>0</v>
      </c>
      <c r="D34" s="2">
        <f>SUMPRODUCT(D24:D26,I24:I26)-D23</f>
        <v>0</v>
      </c>
      <c r="E34" s="2">
        <f>SUMPRODUCT(E24:E26,J24:J26)-E23</f>
        <v>0</v>
      </c>
    </row>
    <row r="35" spans="1:5">
      <c r="C35"/>
    </row>
    <row r="36" spans="1:5">
      <c r="C36"/>
    </row>
    <row r="37" spans="1:5">
      <c r="C37"/>
    </row>
    <row r="38" spans="1:5">
      <c r="C38"/>
    </row>
    <row r="39" spans="1:5">
      <c r="C39"/>
    </row>
    <row r="40" spans="1:5">
      <c r="C40"/>
    </row>
  </sheetData>
  <mergeCells count="8">
    <mergeCell ref="R4:R5"/>
    <mergeCell ref="A32:O32"/>
    <mergeCell ref="A2:O2"/>
    <mergeCell ref="B4:E4"/>
    <mergeCell ref="G4:J4"/>
    <mergeCell ref="L4:N4"/>
    <mergeCell ref="O4:O5"/>
    <mergeCell ref="Q4:Q5"/>
  </mergeCells>
  <phoneticPr fontId="65" type="noConversion"/>
  <pageMargins left="0.75" right="0.75" top="1" bottom="1" header="0.5" footer="0.5"/>
  <pageSetup scale="70" orientation="landscape"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R40"/>
  <sheetViews>
    <sheetView workbookViewId="0">
      <pane xSplit="1" ySplit="5" topLeftCell="B6" activePane="bottomRight" state="frozen"/>
      <selection activeCell="D14" sqref="D14"/>
      <selection pane="topRight" activeCell="D14" sqref="D14"/>
      <selection pane="bottomLeft" activeCell="D14" sqref="D14"/>
      <selection pane="bottomRight" activeCell="A2" sqref="A2:O2"/>
    </sheetView>
  </sheetViews>
  <sheetFormatPr baseColWidth="10" defaultRowHeight="15" x14ac:dyDescent="0"/>
  <cols>
    <col min="1" max="1" width="15.5" style="1" customWidth="1"/>
    <col min="2" max="5" width="12" style="1" customWidth="1"/>
    <col min="6" max="6" width="2.83203125" style="1" customWidth="1"/>
    <col min="7" max="10" width="12" style="1" customWidth="1"/>
    <col min="11" max="11" width="2.83203125" style="1" customWidth="1"/>
    <col min="12" max="16384" width="10.83203125" style="1"/>
  </cols>
  <sheetData>
    <row r="1" spans="1:18" ht="16" thickBot="1"/>
    <row r="2" spans="1:18" ht="33" customHeight="1" thickTop="1">
      <c r="A2" s="154" t="s">
        <v>190</v>
      </c>
      <c r="B2" s="154"/>
      <c r="C2" s="154"/>
      <c r="D2" s="154"/>
      <c r="E2" s="154"/>
      <c r="F2" s="154"/>
      <c r="G2" s="154"/>
      <c r="H2" s="154"/>
      <c r="I2" s="154"/>
      <c r="J2" s="154"/>
      <c r="K2" s="154"/>
      <c r="L2" s="154"/>
      <c r="M2" s="154"/>
      <c r="N2" s="154"/>
      <c r="O2" s="154"/>
    </row>
    <row r="3" spans="1:18">
      <c r="A3" s="5"/>
      <c r="B3" s="28" t="s">
        <v>47</v>
      </c>
      <c r="C3" s="28" t="s">
        <v>46</v>
      </c>
      <c r="D3" s="28" t="s">
        <v>45</v>
      </c>
      <c r="E3" s="28" t="s">
        <v>44</v>
      </c>
      <c r="F3" s="28"/>
      <c r="G3" s="28" t="s">
        <v>43</v>
      </c>
      <c r="H3" s="28" t="s">
        <v>42</v>
      </c>
      <c r="I3" s="28" t="s">
        <v>41</v>
      </c>
      <c r="J3" s="28" t="s">
        <v>40</v>
      </c>
      <c r="K3" s="28"/>
      <c r="L3" s="28" t="s">
        <v>39</v>
      </c>
      <c r="M3" s="28" t="s">
        <v>38</v>
      </c>
      <c r="N3" s="28" t="s">
        <v>37</v>
      </c>
      <c r="O3" s="28" t="s">
        <v>56</v>
      </c>
    </row>
    <row r="4" spans="1:18" ht="44" customHeight="1">
      <c r="A4" s="5"/>
      <c r="B4" s="158" t="s">
        <v>55</v>
      </c>
      <c r="C4" s="158"/>
      <c r="D4" s="158"/>
      <c r="E4" s="158"/>
      <c r="F4" s="27"/>
      <c r="G4" s="157" t="s">
        <v>59</v>
      </c>
      <c r="H4" s="157"/>
      <c r="I4" s="157"/>
      <c r="J4" s="157"/>
      <c r="K4" s="27"/>
      <c r="L4" s="159" t="s">
        <v>58</v>
      </c>
      <c r="M4" s="159"/>
      <c r="N4" s="159"/>
      <c r="O4" s="159" t="s">
        <v>52</v>
      </c>
      <c r="Q4" s="160" t="s">
        <v>32</v>
      </c>
      <c r="R4" s="160" t="s">
        <v>33</v>
      </c>
    </row>
    <row r="5" spans="1:18" s="22" customFormat="1" ht="31" customHeight="1">
      <c r="A5" s="25"/>
      <c r="B5" s="24" t="s">
        <v>31</v>
      </c>
      <c r="C5" s="26" t="s">
        <v>30</v>
      </c>
      <c r="D5" s="26" t="s">
        <v>29</v>
      </c>
      <c r="E5" s="26" t="s">
        <v>28</v>
      </c>
      <c r="F5" s="25"/>
      <c r="G5" s="24" t="s">
        <v>31</v>
      </c>
      <c r="H5" s="26" t="s">
        <v>30</v>
      </c>
      <c r="I5" s="26" t="s">
        <v>29</v>
      </c>
      <c r="J5" s="26" t="s">
        <v>28</v>
      </c>
      <c r="K5" s="25"/>
      <c r="L5" s="24" t="s">
        <v>27</v>
      </c>
      <c r="M5" s="23" t="s">
        <v>26</v>
      </c>
      <c r="N5" s="23" t="s">
        <v>25</v>
      </c>
      <c r="O5" s="162"/>
      <c r="Q5" s="160"/>
      <c r="R5" s="160"/>
    </row>
    <row r="6" spans="1:18">
      <c r="A6" s="16" t="s">
        <v>24</v>
      </c>
      <c r="B6" s="21">
        <f t="shared" ref="B6:B21" si="0">$L6*B$23/G6</f>
        <v>2.0962125132448496E-4</v>
      </c>
      <c r="C6" s="21">
        <f t="shared" ref="C6:C21" si="1">$L6*C$23/H6</f>
        <v>3.3888834563619076E-4</v>
      </c>
      <c r="D6" s="21">
        <f t="shared" ref="D6:D21" si="2">$L6*D$23/I6</f>
        <v>1.0816480919311677E-4</v>
      </c>
      <c r="E6" s="21">
        <f t="shared" ref="E6:E21" si="3">$L6*E$23/J6</f>
        <v>2.9933745048976962E-4</v>
      </c>
      <c r="F6" s="5"/>
      <c r="G6" s="21">
        <f>T.J10!B6*(1-B$23)+$L6*B$23</f>
        <v>7.3208866491892247E-2</v>
      </c>
      <c r="H6" s="21">
        <f>T.J10!C6*(1-C$23)+$L6*C$23</f>
        <v>4.8159312897475492E-2</v>
      </c>
      <c r="I6" s="21">
        <f>T.J10!D6*(1-D$23)+$L6*D$23</f>
        <v>9.7888148224140326E-2</v>
      </c>
      <c r="J6" s="21">
        <f>T.J10!E6*(1-E$23)+$L6*E$23</f>
        <v>6.5295372108574709E-2</v>
      </c>
      <c r="K6" s="5"/>
      <c r="L6" s="20">
        <f t="shared" ref="L6:L21" si="4">(M6+N6)/2</f>
        <v>2.0881252592595241E-3</v>
      </c>
      <c r="M6" s="19">
        <f t="shared" ref="M6:M21" si="5">Q6*$O6/SUMPRODUCT(Q$6:Q$21,$O$6:$O$21)</f>
        <v>1.1507203468781215E-3</v>
      </c>
      <c r="N6" s="19">
        <f t="shared" ref="N6:N21" si="6">R6*$O6/SUMPRODUCT(R$6:R$21,$O$6:$O$21)</f>
        <v>3.0255301716409265E-3</v>
      </c>
      <c r="O6" s="8">
        <f t="shared" ref="O6:O21" si="7">O$23</f>
        <v>4.4999999999999998E-2</v>
      </c>
      <c r="Q6" s="13">
        <v>1.1599104014892578</v>
      </c>
      <c r="R6" s="18">
        <v>7.1382873660874777</v>
      </c>
    </row>
    <row r="7" spans="1:18">
      <c r="A7" s="16" t="s">
        <v>23</v>
      </c>
      <c r="B7" s="15">
        <f t="shared" si="0"/>
        <v>2.5115587124666287E-5</v>
      </c>
      <c r="C7" s="15">
        <f t="shared" si="1"/>
        <v>2.8876329889041786E-5</v>
      </c>
      <c r="D7" s="15">
        <f t="shared" si="2"/>
        <v>1.1660119481978439E-5</v>
      </c>
      <c r="E7" s="15">
        <f t="shared" si="3"/>
        <v>2.4266916884191819E-5</v>
      </c>
      <c r="F7" s="5"/>
      <c r="G7" s="15">
        <f>T.J10!B7*(1-B$23)+$L7*B$23</f>
        <v>3.6406231677959623E-2</v>
      </c>
      <c r="H7" s="15">
        <f>T.J10!C7*(1-C$23)+$L7*C$23</f>
        <v>3.3675572908556134E-2</v>
      </c>
      <c r="I7" s="15">
        <f>T.J10!D7*(1-D$23)+$L7*D$23</f>
        <v>5.4104473163556308E-2</v>
      </c>
      <c r="J7" s="15">
        <f>T.J10!E7*(1-E$23)+$L7*E$23</f>
        <v>4.7989798419091727E-2</v>
      </c>
      <c r="K7" s="5"/>
      <c r="L7" s="14">
        <f t="shared" si="4"/>
        <v>1.244161100335915E-4</v>
      </c>
      <c r="M7" s="8">
        <f t="shared" si="5"/>
        <v>4.476196162913676E-5</v>
      </c>
      <c r="N7" s="8">
        <f t="shared" si="6"/>
        <v>2.0407025843804626E-4</v>
      </c>
      <c r="O7" s="8">
        <f t="shared" si="7"/>
        <v>4.4999999999999998E-2</v>
      </c>
      <c r="Q7" s="13">
        <v>4.5119446289062497E-2</v>
      </c>
      <c r="R7" s="13">
        <v>0.48147335011121367</v>
      </c>
    </row>
    <row r="8" spans="1:18">
      <c r="A8" s="16" t="s">
        <v>22</v>
      </c>
      <c r="B8" s="15">
        <f t="shared" si="0"/>
        <v>2.4896954520088062E-5</v>
      </c>
      <c r="C8" s="15">
        <f t="shared" si="1"/>
        <v>2.3713385936478913E-5</v>
      </c>
      <c r="D8" s="15">
        <f t="shared" si="2"/>
        <v>2.8494463132532347E-5</v>
      </c>
      <c r="E8" s="15">
        <f t="shared" si="3"/>
        <v>2.8617944299887962E-5</v>
      </c>
      <c r="F8" s="5"/>
      <c r="G8" s="15">
        <f>T.J10!B8*(1-B$23)+$L8*B$23</f>
        <v>5.8577658868038236E-2</v>
      </c>
      <c r="H8" s="15">
        <f>T.J10!C8*(1-C$23)+$L8*C$23</f>
        <v>6.5406753167791307E-2</v>
      </c>
      <c r="I8" s="15">
        <f>T.J10!D8*(1-D$23)+$L8*D$23</f>
        <v>3.5313020567035121E-2</v>
      </c>
      <c r="J8" s="15">
        <f>T.J10!E8*(1-E$23)+$L8*E$23</f>
        <v>6.4905913588577016E-2</v>
      </c>
      <c r="K8" s="5"/>
      <c r="L8" s="14">
        <f t="shared" si="4"/>
        <v>1.9844300351463376E-4</v>
      </c>
      <c r="M8" s="8">
        <f t="shared" si="5"/>
        <v>8.3986696268295452E-5</v>
      </c>
      <c r="N8" s="8">
        <f t="shared" si="6"/>
        <v>3.1289931076097208E-4</v>
      </c>
      <c r="O8" s="8">
        <f t="shared" si="7"/>
        <v>4.4999999999999998E-2</v>
      </c>
      <c r="Q8" s="13">
        <v>8.4657443359375001E-2</v>
      </c>
      <c r="R8" s="13">
        <v>0.7382392738298591</v>
      </c>
    </row>
    <row r="9" spans="1:18">
      <c r="A9" s="16" t="s">
        <v>21</v>
      </c>
      <c r="B9" s="15">
        <f t="shared" si="0"/>
        <v>2.7473825282674301E-5</v>
      </c>
      <c r="C9" s="15">
        <f t="shared" si="1"/>
        <v>2.7604283127279127E-5</v>
      </c>
      <c r="D9" s="15">
        <f t="shared" si="2"/>
        <v>2.2022046410581806E-5</v>
      </c>
      <c r="E9" s="15">
        <f t="shared" si="3"/>
        <v>3.3842925058466703E-5</v>
      </c>
      <c r="F9" s="5"/>
      <c r="G9" s="15">
        <f>T.J10!B9*(1-B$23)+$L9*B$23</f>
        <v>7.713593550936472E-2</v>
      </c>
      <c r="H9" s="15">
        <f>T.J10!C9*(1-C$23)+$L9*C$23</f>
        <v>8.1646455201359117E-2</v>
      </c>
      <c r="I9" s="15">
        <f>T.J10!D9*(1-D$23)+$L9*D$23</f>
        <v>6.6394991429763184E-2</v>
      </c>
      <c r="J9" s="15">
        <f>T.J10!E9*(1-E$23)+$L9*E$23</f>
        <v>7.9753996632694141E-2</v>
      </c>
      <c r="K9" s="17"/>
      <c r="L9" s="14">
        <f t="shared" si="4"/>
        <v>2.883589518308785E-4</v>
      </c>
      <c r="M9" s="8">
        <f t="shared" si="5"/>
        <v>1.2329751005091145E-5</v>
      </c>
      <c r="N9" s="8">
        <f t="shared" si="6"/>
        <v>5.6438815265666582E-4</v>
      </c>
      <c r="O9" s="8">
        <f t="shared" si="7"/>
        <v>4.4999999999999998E-2</v>
      </c>
      <c r="Q9" s="13">
        <v>1.2428220703124999E-2</v>
      </c>
      <c r="R9" s="13">
        <v>1.3315897020103049</v>
      </c>
    </row>
    <row r="10" spans="1:18">
      <c r="A10" s="16" t="s">
        <v>20</v>
      </c>
      <c r="B10" s="15">
        <f t="shared" si="0"/>
        <v>6.0122995185278421E-5</v>
      </c>
      <c r="C10" s="15">
        <f t="shared" si="1"/>
        <v>6.6757902538982865E-5</v>
      </c>
      <c r="D10" s="15">
        <f t="shared" si="2"/>
        <v>3.9793721260930026E-5</v>
      </c>
      <c r="E10" s="15">
        <f t="shared" si="3"/>
        <v>7.2387235621029872E-5</v>
      </c>
      <c r="F10" s="5"/>
      <c r="G10" s="15">
        <f>T.J10!B10*(1-B$23)+$L10*B$23</f>
        <v>8.3070723953400996E-2</v>
      </c>
      <c r="H10" s="15">
        <f>T.J10!C10*(1-C$23)+$L10*C$23</f>
        <v>7.956532556295888E-2</v>
      </c>
      <c r="I10" s="15">
        <f>T.J10!D10*(1-D$23)+$L10*D$23</f>
        <v>8.6594669570777674E-2</v>
      </c>
      <c r="J10" s="15">
        <f>T.J10!E10*(1-E$23)+$L10*E$23</f>
        <v>8.7876161088046634E-2</v>
      </c>
      <c r="K10" s="17"/>
      <c r="L10" s="14">
        <f t="shared" si="4"/>
        <v>6.7958871481853765E-4</v>
      </c>
      <c r="M10" s="8">
        <f t="shared" si="5"/>
        <v>4.8183011148598308E-4</v>
      </c>
      <c r="N10" s="8">
        <f t="shared" si="6"/>
        <v>8.7734731815109217E-4</v>
      </c>
      <c r="O10" s="8">
        <f t="shared" si="7"/>
        <v>4.4999999999999998E-2</v>
      </c>
      <c r="Q10" s="13">
        <v>0.4856781750488281</v>
      </c>
      <c r="R10" s="13">
        <v>2.0699701941600543</v>
      </c>
    </row>
    <row r="11" spans="1:18">
      <c r="A11" s="16" t="s">
        <v>19</v>
      </c>
      <c r="B11" s="15">
        <f t="shared" si="0"/>
        <v>8.8726021839262621E-5</v>
      </c>
      <c r="C11" s="15">
        <f t="shared" si="1"/>
        <v>9.4486624675900352E-5</v>
      </c>
      <c r="D11" s="15">
        <f t="shared" si="2"/>
        <v>5.5994586176882383E-5</v>
      </c>
      <c r="E11" s="15">
        <f t="shared" si="3"/>
        <v>1.0228928732173948E-4</v>
      </c>
      <c r="F11" s="5"/>
      <c r="G11" s="15">
        <f>T.J10!B11*(1-B$23)+$L11*B$23</f>
        <v>8.7612459591277808E-2</v>
      </c>
      <c r="H11" s="15">
        <f>T.J10!C11*(1-C$23)+$L11*C$23</f>
        <v>8.7495248986733817E-2</v>
      </c>
      <c r="I11" s="15">
        <f>T.J10!D11*(1-D$23)+$L11*D$23</f>
        <v>9.5782893542055131E-2</v>
      </c>
      <c r="J11" s="15">
        <f>T.J10!E11*(1-E$23)+$L11*E$23</f>
        <v>9.6790157026351117E-2</v>
      </c>
      <c r="K11" s="17"/>
      <c r="L11" s="14">
        <f t="shared" si="4"/>
        <v>1.0577290629798595E-3</v>
      </c>
      <c r="M11" s="8">
        <f t="shared" si="5"/>
        <v>7.1897638820697771E-4</v>
      </c>
      <c r="N11" s="8">
        <f t="shared" si="6"/>
        <v>1.3964817377527413E-3</v>
      </c>
      <c r="O11" s="8">
        <f t="shared" si="7"/>
        <v>4.4999999999999998E-2</v>
      </c>
      <c r="Q11" s="13">
        <v>0.724718384765625</v>
      </c>
      <c r="R11" s="13">
        <v>3.2947904598703013</v>
      </c>
    </row>
    <row r="12" spans="1:18">
      <c r="A12" s="16" t="s">
        <v>18</v>
      </c>
      <c r="B12" s="15">
        <f t="shared" si="0"/>
        <v>1.1683220057773228E-4</v>
      </c>
      <c r="C12" s="15">
        <f t="shared" si="1"/>
        <v>1.2957976950048915E-4</v>
      </c>
      <c r="D12" s="15">
        <f t="shared" si="2"/>
        <v>8.1084261237884269E-5</v>
      </c>
      <c r="E12" s="15">
        <f t="shared" si="3"/>
        <v>1.4484527184817876E-4</v>
      </c>
      <c r="F12" s="5"/>
      <c r="G12" s="15">
        <f>T.J10!B12*(1-B$23)+$L12*B$23</f>
        <v>0.10468799252269582</v>
      </c>
      <c r="H12" s="15">
        <f>T.J10!C12*(1-C$23)+$L12*C$23</f>
        <v>0.10038299516412678</v>
      </c>
      <c r="I12" s="15">
        <f>T.J10!D12*(1-D$23)+$L12*D$23</f>
        <v>0.10407345544811188</v>
      </c>
      <c r="J12" s="15">
        <f>T.J10!E12*(1-E$23)+$L12*E$23</f>
        <v>0.10754731451090166</v>
      </c>
      <c r="K12" s="5"/>
      <c r="L12" s="14">
        <f t="shared" si="4"/>
        <v>1.6642439387856626E-3</v>
      </c>
      <c r="M12" s="8">
        <f t="shared" si="5"/>
        <v>8.9125159875056055E-4</v>
      </c>
      <c r="N12" s="8">
        <f t="shared" si="6"/>
        <v>2.4372362788207648E-3</v>
      </c>
      <c r="O12" s="8">
        <f t="shared" si="7"/>
        <v>4.4999999999999998E-2</v>
      </c>
      <c r="Q12" s="13">
        <v>0.89836944531249996</v>
      </c>
      <c r="R12" s="13">
        <v>5.7502956342492899</v>
      </c>
    </row>
    <row r="13" spans="1:18">
      <c r="A13" s="16" t="s">
        <v>17</v>
      </c>
      <c r="B13" s="15">
        <f t="shared" si="0"/>
        <v>2.5121335488205747E-4</v>
      </c>
      <c r="C13" s="15">
        <f t="shared" si="1"/>
        <v>2.734126946476686E-4</v>
      </c>
      <c r="D13" s="15">
        <f t="shared" si="2"/>
        <v>1.718501580773869E-4</v>
      </c>
      <c r="E13" s="15">
        <f t="shared" si="3"/>
        <v>3.178069906455837E-4</v>
      </c>
      <c r="F13" s="5"/>
      <c r="G13" s="15">
        <f>T.J10!B13*(1-B$23)+$L13*B$23</f>
        <v>0.11688056320363527</v>
      </c>
      <c r="H13" s="15">
        <f>T.J10!C13*(1-C$23)+$L13*C$23</f>
        <v>0.11421003587058766</v>
      </c>
      <c r="I13" s="15">
        <f>T.J10!D13*(1-D$23)+$L13*D$23</f>
        <v>0.11788327498557395</v>
      </c>
      <c r="J13" s="15">
        <f>T.J10!E13*(1-E$23)+$L13*E$23</f>
        <v>0.11767007707159538</v>
      </c>
      <c r="K13" s="5"/>
      <c r="L13" s="14">
        <f t="shared" si="4"/>
        <v>3.9952372496586536E-3</v>
      </c>
      <c r="M13" s="8">
        <f t="shared" si="5"/>
        <v>3.1847236494264471E-3</v>
      </c>
      <c r="N13" s="8">
        <f t="shared" si="6"/>
        <v>4.8057508498908601E-3</v>
      </c>
      <c r="O13" s="8">
        <f t="shared" si="7"/>
        <v>4.4999999999999998E-2</v>
      </c>
      <c r="Q13" s="13">
        <v>3.2101579648437499</v>
      </c>
      <c r="R13" s="13">
        <v>11.338452644725905</v>
      </c>
    </row>
    <row r="14" spans="1:18">
      <c r="A14" s="16" t="s">
        <v>16</v>
      </c>
      <c r="B14" s="15">
        <f t="shared" si="0"/>
        <v>3.0494494531592127E-4</v>
      </c>
      <c r="C14" s="15">
        <f t="shared" si="1"/>
        <v>3.2975367025217978E-4</v>
      </c>
      <c r="D14" s="15">
        <f t="shared" si="2"/>
        <v>2.1210399377832946E-4</v>
      </c>
      <c r="E14" s="15">
        <f t="shared" si="3"/>
        <v>4.2215738670404237E-4</v>
      </c>
      <c r="F14" s="5"/>
      <c r="G14" s="15">
        <f>T.J10!B14*(1-B$23)+$L14*B$23</f>
        <v>0.1380006298991453</v>
      </c>
      <c r="H14" s="15">
        <f>T.J10!C14*(1-C$23)+$L14*C$23</f>
        <v>0.13572216966236261</v>
      </c>
      <c r="I14" s="15">
        <f>T.J10!D14*(1-D$23)+$L14*D$23</f>
        <v>0.13688969986832702</v>
      </c>
      <c r="J14" s="15">
        <f>T.J10!E14*(1-E$23)+$L14*E$23</f>
        <v>0.12696165639467799</v>
      </c>
      <c r="K14" s="5"/>
      <c r="L14" s="14">
        <f t="shared" si="4"/>
        <v>5.7261149598448729E-3</v>
      </c>
      <c r="M14" s="8">
        <f t="shared" si="5"/>
        <v>3.9790702396406879E-3</v>
      </c>
      <c r="N14" s="8">
        <f t="shared" si="6"/>
        <v>7.473159680049057E-3</v>
      </c>
      <c r="O14" s="8">
        <f t="shared" si="7"/>
        <v>4.4999999999999998E-2</v>
      </c>
      <c r="Q14" s="13">
        <v>4.0108484843749999</v>
      </c>
      <c r="R14" s="13">
        <v>17.631806097612316</v>
      </c>
    </row>
    <row r="15" spans="1:18">
      <c r="A15" s="16" t="s">
        <v>15</v>
      </c>
      <c r="B15" s="15">
        <f t="shared" si="0"/>
        <v>8.7918955569286537E-4</v>
      </c>
      <c r="C15" s="15">
        <f t="shared" si="1"/>
        <v>9.0126018573252569E-4</v>
      </c>
      <c r="D15" s="15">
        <f t="shared" si="2"/>
        <v>6.2700671351627205E-4</v>
      </c>
      <c r="E15" s="15">
        <f t="shared" si="3"/>
        <v>1.3320590640639731E-3</v>
      </c>
      <c r="F15" s="5"/>
      <c r="G15" s="15">
        <f>T.J10!B15*(1-B$23)+$L15*B$23</f>
        <v>8.2682994711388916E-2</v>
      </c>
      <c r="H15" s="15">
        <f>T.J10!C15*(1-C$23)+$L15*C$23</f>
        <v>8.5780081851521015E-2</v>
      </c>
      <c r="I15" s="15">
        <f>T.J10!D15*(1-D$23)+$L15*D$23</f>
        <v>7.9991462467126365E-2</v>
      </c>
      <c r="J15" s="15">
        <f>T.J10!E15*(1-E$23)+$L15*E$23</f>
        <v>6.9505584687510877E-2</v>
      </c>
      <c r="K15" s="5"/>
      <c r="L15" s="14">
        <f t="shared" si="4"/>
        <v>9.8913660340808358E-3</v>
      </c>
      <c r="M15" s="8">
        <f t="shared" si="5"/>
        <v>1.1365894264177756E-2</v>
      </c>
      <c r="N15" s="8">
        <f t="shared" si="6"/>
        <v>8.4168378039839158E-3</v>
      </c>
      <c r="O15" s="8">
        <f t="shared" si="7"/>
        <v>4.4999999999999998E-2</v>
      </c>
      <c r="Q15" s="13">
        <v>11.456666265625</v>
      </c>
      <c r="R15" s="13">
        <v>19.858273938811816</v>
      </c>
    </row>
    <row r="16" spans="1:18">
      <c r="A16" s="16" t="s">
        <v>14</v>
      </c>
      <c r="B16" s="15">
        <f t="shared" si="0"/>
        <v>3.5253395080878467E-3</v>
      </c>
      <c r="C16" s="15">
        <f t="shared" si="1"/>
        <v>3.0941357710699865E-3</v>
      </c>
      <c r="D16" s="15">
        <f t="shared" si="2"/>
        <v>2.4121176447830508E-3</v>
      </c>
      <c r="E16" s="15">
        <f t="shared" si="3"/>
        <v>4.9261766715096968E-3</v>
      </c>
      <c r="F16" s="5"/>
      <c r="G16" s="15">
        <f>T.J10!B16*(1-B$23)+$L16*B$23</f>
        <v>7.9893716659976119E-2</v>
      </c>
      <c r="H16" s="15">
        <f>T.J10!C16*(1-C$23)+$L16*C$23</f>
        <v>9.6808196726569845E-2</v>
      </c>
      <c r="I16" s="15">
        <f>T.J10!D16*(1-D$23)+$L16*D$23</f>
        <v>8.0562363192982031E-2</v>
      </c>
      <c r="J16" s="15">
        <f>T.J10!E16*(1-E$23)+$L16*E$23</f>
        <v>7.2819560708368911E-2</v>
      </c>
      <c r="K16" s="5"/>
      <c r="L16" s="14">
        <f t="shared" si="4"/>
        <v>3.8324026186945789E-2</v>
      </c>
      <c r="M16" s="8">
        <f t="shared" si="5"/>
        <v>3.474400496274075E-2</v>
      </c>
      <c r="N16" s="8">
        <f t="shared" si="6"/>
        <v>4.1904047411150822E-2</v>
      </c>
      <c r="O16" s="8">
        <f t="shared" si="7"/>
        <v>4.4999999999999998E-2</v>
      </c>
      <c r="Q16" s="13">
        <v>35.021482721679689</v>
      </c>
      <c r="R16" s="13">
        <v>98.866352425339102</v>
      </c>
    </row>
    <row r="17" spans="1:18">
      <c r="A17" s="16" t="s">
        <v>13</v>
      </c>
      <c r="B17" s="15">
        <f t="shared" si="0"/>
        <v>1.3856671285918498E-2</v>
      </c>
      <c r="C17" s="15">
        <f t="shared" si="1"/>
        <v>1.4201254125789016E-2</v>
      </c>
      <c r="D17" s="15">
        <f t="shared" si="2"/>
        <v>1.2122384208262567E-2</v>
      </c>
      <c r="E17" s="15">
        <f t="shared" si="3"/>
        <v>2.1888278393910481E-2</v>
      </c>
      <c r="F17" s="5"/>
      <c r="G17" s="15">
        <f>T.J10!B17*(1-B$23)+$L17*B$23</f>
        <v>1.8439297482305363E-2</v>
      </c>
      <c r="H17" s="15">
        <f>T.J10!C17*(1-C$23)+$L17*C$23</f>
        <v>1.9134385103318406E-2</v>
      </c>
      <c r="I17" s="15">
        <f>T.J10!D17*(1-D$23)+$L17*D$23</f>
        <v>1.4542274917626356E-2</v>
      </c>
      <c r="J17" s="15">
        <f>T.J10!E17*(1-E$23)+$L17*E$23</f>
        <v>1.4867438353618307E-2</v>
      </c>
      <c r="K17" s="5"/>
      <c r="L17" s="14">
        <f t="shared" si="4"/>
        <v>3.4766489496761352E-2</v>
      </c>
      <c r="M17" s="8">
        <f t="shared" si="5"/>
        <v>2.9866371921396483E-2</v>
      </c>
      <c r="N17" s="8">
        <f t="shared" si="6"/>
        <v>3.9666607072126228E-2</v>
      </c>
      <c r="O17" s="8">
        <f t="shared" si="7"/>
        <v>4.4999999999999998E-2</v>
      </c>
      <c r="Q17" s="13">
        <v>30.104895199218749</v>
      </c>
      <c r="R17" s="13">
        <v>93.587445523620332</v>
      </c>
    </row>
    <row r="18" spans="1:18">
      <c r="A18" s="16" t="s">
        <v>12</v>
      </c>
      <c r="B18" s="15">
        <f t="shared" si="0"/>
        <v>4.7616537500244034E-2</v>
      </c>
      <c r="C18" s="15">
        <f t="shared" si="1"/>
        <v>4.0769778349867759E-2</v>
      </c>
      <c r="D18" s="15">
        <f t="shared" si="2"/>
        <v>3.9420750316989536E-2</v>
      </c>
      <c r="E18" s="15">
        <f t="shared" si="3"/>
        <v>6.0665474467047675E-2</v>
      </c>
      <c r="F18" s="5"/>
      <c r="G18" s="15">
        <f>T.J10!B18*(1-B$23)+$L18*B$23</f>
        <v>2.0411152012258647E-2</v>
      </c>
      <c r="H18" s="15">
        <f>T.J10!C18*(1-C$23)+$L18*C$23</f>
        <v>2.5352740004656954E-2</v>
      </c>
      <c r="I18" s="15">
        <f>T.J10!D18*(1-D$23)+$L18*D$23</f>
        <v>1.7010518534974508E-2</v>
      </c>
      <c r="J18" s="15">
        <f>T.J10!E18*(1-E$23)+$L18*E$23</f>
        <v>2.0404605154973974E-2</v>
      </c>
      <c r="K18" s="5"/>
      <c r="L18" s="14">
        <f t="shared" si="4"/>
        <v>0.13224610329411837</v>
      </c>
      <c r="M18" s="8">
        <f t="shared" si="5"/>
        <v>0.14325174583561501</v>
      </c>
      <c r="N18" s="8">
        <f t="shared" si="6"/>
        <v>0.12124046075262172</v>
      </c>
      <c r="O18" s="8">
        <f t="shared" si="7"/>
        <v>4.4999999999999998E-2</v>
      </c>
      <c r="Q18" s="13">
        <v>144.39580431249999</v>
      </c>
      <c r="R18" s="13">
        <v>286.04879150145086</v>
      </c>
    </row>
    <row r="19" spans="1:18">
      <c r="A19" s="16" t="s">
        <v>11</v>
      </c>
      <c r="B19" s="15">
        <f t="shared" si="0"/>
        <v>9.6035721621134856E-2</v>
      </c>
      <c r="C19" s="15">
        <f t="shared" si="1"/>
        <v>8.8793462535719223E-2</v>
      </c>
      <c r="D19" s="15">
        <f t="shared" si="2"/>
        <v>9.4656776783902677E-2</v>
      </c>
      <c r="E19" s="15">
        <f t="shared" si="3"/>
        <v>0.11536332219535106</v>
      </c>
      <c r="F19" s="5"/>
      <c r="G19" s="15">
        <f>T.J10!B19*(1-B$23)+$L19*B$23</f>
        <v>5.1178386235923726E-3</v>
      </c>
      <c r="H19" s="15">
        <f>T.J10!C19*(1-C$23)+$L19*C$23</f>
        <v>5.8867599129458137E-3</v>
      </c>
      <c r="I19" s="15">
        <f>T.J10!D19*(1-D$23)+$L19*D$23</f>
        <v>3.5824883705470345E-3</v>
      </c>
      <c r="J19" s="15">
        <f>T.J10!E19*(1-E$23)+$L19*E$23</f>
        <v>5.4262038121042468E-3</v>
      </c>
      <c r="K19" s="5"/>
      <c r="L19" s="14">
        <f t="shared" si="4"/>
        <v>6.6877025195532416E-2</v>
      </c>
      <c r="M19" s="8">
        <f t="shared" si="5"/>
        <v>6.736365147569319E-2</v>
      </c>
      <c r="N19" s="8">
        <f t="shared" si="6"/>
        <v>6.6390398915371643E-2</v>
      </c>
      <c r="O19" s="8">
        <f t="shared" si="7"/>
        <v>4.4999999999999998E-2</v>
      </c>
      <c r="Q19" s="13">
        <v>67.901641124999998</v>
      </c>
      <c r="R19" s="13">
        <v>156.63824814877762</v>
      </c>
    </row>
    <row r="20" spans="1:18">
      <c r="A20" s="5" t="s">
        <v>10</v>
      </c>
      <c r="B20" s="15">
        <f t="shared" si="0"/>
        <v>0.17606324049896682</v>
      </c>
      <c r="C20" s="15">
        <f t="shared" si="1"/>
        <v>0.15864036118251998</v>
      </c>
      <c r="D20" s="15">
        <f t="shared" si="2"/>
        <v>0.21328079634018252</v>
      </c>
      <c r="E20" s="15">
        <f t="shared" si="3"/>
        <v>0.19928585072778809</v>
      </c>
      <c r="F20" s="5"/>
      <c r="G20" s="15">
        <f>T.J10!B20*(1-B$23)+$L20*B$23</f>
        <v>7.7821466308832226E-3</v>
      </c>
      <c r="H20" s="15">
        <f>T.J10!C20*(1-C$23)+$L20*C$23</f>
        <v>9.1852786206589564E-3</v>
      </c>
      <c r="I20" s="15">
        <f>T.J10!D20*(1-D$23)+$L20*D$23</f>
        <v>4.4323439718746286E-3</v>
      </c>
      <c r="J20" s="15">
        <f>T.J10!E20*(1-E$23)+$L20*E$23</f>
        <v>8.7566118679902553E-3</v>
      </c>
      <c r="K20" s="5"/>
      <c r="L20" s="14">
        <f t="shared" si="4"/>
        <v>0.18643423092604261</v>
      </c>
      <c r="M20" s="8">
        <f t="shared" si="5"/>
        <v>0.14945201072955769</v>
      </c>
      <c r="N20" s="8">
        <f t="shared" si="6"/>
        <v>0.22341645112252756</v>
      </c>
      <c r="O20" s="8">
        <f t="shared" si="7"/>
        <v>4.4999999999999998E-2</v>
      </c>
      <c r="Q20" s="13">
        <v>150.64558668750001</v>
      </c>
      <c r="R20" s="13">
        <v>527.11780744168789</v>
      </c>
    </row>
    <row r="21" spans="1:18">
      <c r="A21" s="5" t="s">
        <v>9</v>
      </c>
      <c r="B21" s="15">
        <f t="shared" si="0"/>
        <v>0.37550825161130141</v>
      </c>
      <c r="C21" s="15">
        <f t="shared" si="1"/>
        <v>0.34776944527493747</v>
      </c>
      <c r="D21" s="15">
        <f t="shared" si="2"/>
        <v>0.52778342883111773</v>
      </c>
      <c r="E21" s="15">
        <f t="shared" si="3"/>
        <v>0.35939400877732292</v>
      </c>
      <c r="F21" s="5"/>
      <c r="G21" s="15">
        <f>T.J10!B21*(1-B$23)+$L21*B$23</f>
        <v>1.0091792162185444E-2</v>
      </c>
      <c r="H21" s="15">
        <f>T.J10!C21*(1-C$23)+$L21*C$23</f>
        <v>1.1588688358377518E-2</v>
      </c>
      <c r="I21" s="15">
        <f>T.J10!D21*(1-D$23)+$L21*D$23</f>
        <v>4.9539217455284914E-3</v>
      </c>
      <c r="J21" s="15">
        <f>T.J10!E21*(1-E$23)+$L21*E$23</f>
        <v>1.3429548574923084E-2</v>
      </c>
      <c r="K21" s="5"/>
      <c r="L21" s="14">
        <f t="shared" si="4"/>
        <v>0.51563850161579239</v>
      </c>
      <c r="M21" s="8">
        <f t="shared" si="5"/>
        <v>0.5534086700675277</v>
      </c>
      <c r="N21" s="8">
        <f t="shared" si="6"/>
        <v>0.47786833316405708</v>
      </c>
      <c r="O21" s="8">
        <f t="shared" si="7"/>
        <v>4.4999999999999998E-2</v>
      </c>
      <c r="Q21" s="13">
        <v>557.82838500000003</v>
      </c>
      <c r="R21" s="13">
        <v>1127.4590870889226</v>
      </c>
    </row>
    <row r="22" spans="1:18">
      <c r="A22" s="5"/>
      <c r="B22" s="11"/>
      <c r="C22" s="11"/>
      <c r="D22" s="11"/>
      <c r="E22" s="11"/>
      <c r="F22" s="5"/>
      <c r="G22" s="11"/>
      <c r="H22" s="11"/>
      <c r="I22" s="11"/>
      <c r="J22" s="11"/>
      <c r="K22" s="5"/>
      <c r="L22" s="12"/>
      <c r="M22" s="11"/>
      <c r="N22" s="11"/>
      <c r="O22" s="11"/>
    </row>
    <row r="23" spans="1:18">
      <c r="A23" s="5" t="s">
        <v>8</v>
      </c>
      <c r="B23" s="29">
        <f>$O$23*T.J1d!B23*(T.J8!C10/(1-T.J1d!B23))/(T.J8!C9+$O$23*T.J1d!B23*(T.J8!C10/(1-T.J1d!B23)))</f>
        <v>7.3492402498495455E-3</v>
      </c>
      <c r="C23" s="29">
        <f>$O$23*T.J1d!C23*(T.J8!D10/(1-T.J1d!C23))/(T.J8!D9+$O$23*T.J1d!C23*(T.J8!D10/(1-T.J1d!C23)))</f>
        <v>7.8159247403523282E-3</v>
      </c>
      <c r="D23" s="29">
        <f>$O$23*T.J1d!D23*(T.J8!E10/(1-T.J1d!D23))/(T.J8!E9+$O$23*T.J1d!D23*(T.J8!E10/(1-T.J1d!D23)))</f>
        <v>5.0706023635221625E-3</v>
      </c>
      <c r="E23" s="29">
        <f>$O$23*T.J1d!E23*(T.J8!F10/(1-T.J1d!E23))/(T.J8!F9+$O$23*T.J1d!E23*(T.J8!F10/(1-T.J1d!E23)))</f>
        <v>9.3602383904366915E-3</v>
      </c>
      <c r="F23" s="5"/>
      <c r="G23" s="10">
        <f>SUM(G6:G21)</f>
        <v>1</v>
      </c>
      <c r="H23" s="10">
        <f>SUM(H6:H21)</f>
        <v>1.0000000000000002</v>
      </c>
      <c r="I23" s="10">
        <f>SUM(I6:I21)</f>
        <v>1</v>
      </c>
      <c r="J23" s="10">
        <f>SUM(J6:J21)</f>
        <v>1.0000000000000002</v>
      </c>
      <c r="K23" s="5"/>
      <c r="L23" s="10">
        <f>SUM(L6:L21)</f>
        <v>1</v>
      </c>
      <c r="M23" s="10">
        <f>SUM(M6:M21)</f>
        <v>0.99999999999999989</v>
      </c>
      <c r="N23" s="10">
        <f>SUM(N6:N21)</f>
        <v>1</v>
      </c>
      <c r="O23" s="4">
        <v>4.4999999999999998E-2</v>
      </c>
      <c r="Q23" s="9">
        <f>SUM(Q6:Q21)</f>
        <v>1007.98634927771</v>
      </c>
      <c r="R23" s="9">
        <f>SUM(R6:R21)</f>
        <v>2359.3509107912669</v>
      </c>
    </row>
    <row r="24" spans="1:18">
      <c r="A24" s="5" t="s">
        <v>7</v>
      </c>
      <c r="B24" s="8">
        <f>SUMPRODUCT(B6:B10,G6:G10)/SUM(G6:G10)</f>
        <v>7.5617014215478124E-5</v>
      </c>
      <c r="C24" s="8">
        <f>SUMPRODUCT(C6:C10,H6:H10)/SUM(H6:H10)</f>
        <v>8.5619016788928871E-5</v>
      </c>
      <c r="D24" s="8">
        <f>SUMPRODUCT(D6:D10,I6:I10)/SUM(I6:I10)</f>
        <v>5.0348096599218133E-5</v>
      </c>
      <c r="E24" s="8">
        <f>SUMPRODUCT(E6:E10,J6:J10)/SUM(J6:J10)</f>
        <v>9.1456525997070932E-5</v>
      </c>
      <c r="F24" s="5"/>
      <c r="G24" s="4">
        <f>SUM(G6:G10)</f>
        <v>0.32839941650065579</v>
      </c>
      <c r="H24" s="4">
        <f>SUM(H6:H10)</f>
        <v>0.30845341973814089</v>
      </c>
      <c r="I24" s="4">
        <f>SUM(I6:I10)</f>
        <v>0.3402953029552726</v>
      </c>
      <c r="J24" s="4">
        <f>SUM(J6:J10)</f>
        <v>0.34582124183698426</v>
      </c>
      <c r="K24" s="5"/>
      <c r="L24" s="4">
        <f>SUM(L6:L10)</f>
        <v>3.3789320394571661E-3</v>
      </c>
      <c r="M24" s="4">
        <f>SUM(M6:M10)</f>
        <v>1.7736288672666281E-3</v>
      </c>
      <c r="N24" s="4">
        <f>SUM(N6:N10)</f>
        <v>4.9842352116477029E-3</v>
      </c>
      <c r="O24" s="4"/>
    </row>
    <row r="25" spans="1:18">
      <c r="A25" s="5" t="s">
        <v>6</v>
      </c>
      <c r="B25" s="8">
        <f>SUMPRODUCT(B11:B14,G11:G14)/SUM(G11:G14)</f>
        <v>2.0450076040196081E-4</v>
      </c>
      <c r="C25" s="8">
        <f>SUMPRODUCT(C11:C14,H11:H14)/SUM(H11:H14)</f>
        <v>2.2214201018099614E-4</v>
      </c>
      <c r="D25" s="8">
        <f>SUMPRODUCT(D11:D14,I11:I14)/SUM(I11:I14)</f>
        <v>1.3878373197056813E-4</v>
      </c>
      <c r="E25" s="8">
        <f>SUMPRODUCT(E11:E14,J11:J14)/SUM(J11:J14)</f>
        <v>2.5942200277699346E-4</v>
      </c>
      <c r="F25" s="5"/>
      <c r="G25" s="4">
        <f>SUM(G11:G14)</f>
        <v>0.44718164521675419</v>
      </c>
      <c r="H25" s="4">
        <f>SUM(H11:H14)</f>
        <v>0.43781044968381089</v>
      </c>
      <c r="I25" s="4">
        <f>SUM(I11:I14)</f>
        <v>0.45462932384406796</v>
      </c>
      <c r="J25" s="4">
        <f>SUM(J11:J14)</f>
        <v>0.44896920500352616</v>
      </c>
      <c r="K25" s="5"/>
      <c r="L25" s="4">
        <f>SUM(L11:L14)</f>
        <v>1.2443325211269049E-2</v>
      </c>
      <c r="M25" s="4">
        <f>SUM(M11:M14)</f>
        <v>8.7740218760246728E-3</v>
      </c>
      <c r="N25" s="4">
        <f>SUM(N11:N14)</f>
        <v>1.6112628546513422E-2</v>
      </c>
      <c r="O25" s="4"/>
    </row>
    <row r="26" spans="1:18">
      <c r="A26" s="5" t="s">
        <v>5</v>
      </c>
      <c r="B26" s="8">
        <f>SUMPRODUCT(B15:B21,G15:G21)/SUM(G15:G21)</f>
        <v>3.2229716152169102E-2</v>
      </c>
      <c r="C26" s="8">
        <f>SUMPRODUCT(C15:C21,H15:H21)/SUM(H15:H21)</f>
        <v>3.0315978851470825E-2</v>
      </c>
      <c r="D26" s="8">
        <f>SUMPRODUCT(D15:D21,I15:I21)/SUM(I15:I21)</f>
        <v>2.4334340640830912E-2</v>
      </c>
      <c r="E26" s="8">
        <f>SUMPRODUCT(E15:E21,J15:J21)/SUM(J15:J21)</f>
        <v>4.4891371521750587E-2</v>
      </c>
      <c r="F26" s="5"/>
      <c r="G26" s="4">
        <f>SUM(G15:G21)</f>
        <v>0.2244189382825901</v>
      </c>
      <c r="H26" s="4">
        <f>SUM(H15:H21)</f>
        <v>0.2537361305780485</v>
      </c>
      <c r="I26" s="4">
        <f>SUM(I15:I21)</f>
        <v>0.20507537320065944</v>
      </c>
      <c r="J26" s="4">
        <f>SUM(J15:J21)</f>
        <v>0.20520955315948966</v>
      </c>
      <c r="K26" s="5"/>
      <c r="L26" s="4">
        <f>SUM(L15:L21)</f>
        <v>0.98417774274927372</v>
      </c>
      <c r="M26" s="4">
        <f>SUM(M15:M21)</f>
        <v>0.98945234925670855</v>
      </c>
      <c r="N26" s="4">
        <f>SUM(N15:N21)</f>
        <v>0.97890313624183889</v>
      </c>
      <c r="O26" s="4"/>
    </row>
    <row r="27" spans="1:18">
      <c r="A27" s="5" t="s">
        <v>4</v>
      </c>
      <c r="B27" s="8">
        <f>SUMPRODUCT(B17:B21,G17:G21)/SUM(G17:G21)</f>
        <v>0.11122840367181923</v>
      </c>
      <c r="C27" s="8">
        <f>SUMPRODUCT(C17:C21,H17:H21)/SUM(H17:H21)</f>
        <v>0.10281984748515526</v>
      </c>
      <c r="D27" s="8">
        <f>SUMPRODUCT(D17:D21,I17:I21)/SUM(I17:I21)</f>
        <v>0.10659766268083212</v>
      </c>
      <c r="E27" s="8">
        <f>SUMPRODUCT(E17:E21,J17:J21)/SUM(J17:J21)</f>
        <v>0.13931642257570254</v>
      </c>
      <c r="F27" s="5"/>
      <c r="G27" s="4">
        <f>SUM(G17:G21)</f>
        <v>6.1842226911225054E-2</v>
      </c>
      <c r="H27" s="4">
        <f>SUM(H17:H21)</f>
        <v>7.1147851999957656E-2</v>
      </c>
      <c r="I27" s="4">
        <f>SUM(I17:I21)</f>
        <v>4.4521547540551015E-2</v>
      </c>
      <c r="J27" s="4">
        <f>SUM(J17:J21)</f>
        <v>6.2884407763609873E-2</v>
      </c>
      <c r="K27" s="5"/>
      <c r="L27" s="4">
        <f>SUM(L17:L21)</f>
        <v>0.93596235052824706</v>
      </c>
      <c r="M27" s="4">
        <f>SUM(M17:M21)</f>
        <v>0.94334245002979011</v>
      </c>
      <c r="N27" s="4">
        <f>SUM(N17:N21)</f>
        <v>0.92858225102670422</v>
      </c>
      <c r="O27" s="4"/>
    </row>
    <row r="28" spans="1:18">
      <c r="A28" s="5" t="s">
        <v>3</v>
      </c>
      <c r="B28" s="8">
        <f>SUMPRODUCT(B19:B21,G19:G21)/SUM(G19:G21)</f>
        <v>0.24579206762763658</v>
      </c>
      <c r="C28" s="8">
        <f>SUMPRODUCT(C19:C21,H19:H21)/SUM(H19:H21)</f>
        <v>0.22542721584214684</v>
      </c>
      <c r="D28" s="8">
        <f>SUMPRODUCT(D19:D21,I19:I21)/SUM(I19:I21)</f>
        <v>0.30064865387768119</v>
      </c>
      <c r="E28" s="8">
        <f>SUMPRODUCT(E19:E21,J19:J21)/SUM(J19:J21)</f>
        <v>0.26066413495839619</v>
      </c>
      <c r="F28" s="5"/>
      <c r="G28" s="4">
        <f>SUM(G19:G21)</f>
        <v>2.299177741666104E-2</v>
      </c>
      <c r="H28" s="4">
        <f>SUM(H19:H21)</f>
        <v>2.6660726891982289E-2</v>
      </c>
      <c r="I28" s="4">
        <f>SUM(I19:I21)</f>
        <v>1.2968754087950155E-2</v>
      </c>
      <c r="J28" s="4">
        <f>SUM(J19:J21)</f>
        <v>2.7612364255017587E-2</v>
      </c>
      <c r="K28" s="5"/>
      <c r="L28" s="4">
        <f>SUM(L19:L21)</f>
        <v>0.7689497577373674</v>
      </c>
      <c r="M28" s="4">
        <f>SUM(M19:M21)</f>
        <v>0.77022433227277864</v>
      </c>
      <c r="N28" s="4">
        <f>SUM(N19:N21)</f>
        <v>0.76767518320195627</v>
      </c>
      <c r="O28" s="4"/>
    </row>
    <row r="29" spans="1:18" ht="16" thickBot="1">
      <c r="A29" s="7" t="s">
        <v>2</v>
      </c>
      <c r="B29" s="6">
        <f>B21</f>
        <v>0.37550825161130141</v>
      </c>
      <c r="C29" s="6">
        <f>C21</f>
        <v>0.34776944527493747</v>
      </c>
      <c r="D29" s="6">
        <f>D21</f>
        <v>0.52778342883111773</v>
      </c>
      <c r="E29" s="6">
        <f>E21</f>
        <v>0.35939400877732292</v>
      </c>
      <c r="F29" s="7"/>
      <c r="G29" s="6">
        <f>G21</f>
        <v>1.0091792162185444E-2</v>
      </c>
      <c r="H29" s="6">
        <f>H21</f>
        <v>1.1588688358377518E-2</v>
      </c>
      <c r="I29" s="6">
        <f>I21</f>
        <v>4.9539217455284914E-3</v>
      </c>
      <c r="J29" s="6">
        <f>J21</f>
        <v>1.3429548574923084E-2</v>
      </c>
      <c r="K29" s="7"/>
      <c r="L29" s="6">
        <f>L21</f>
        <v>0.51563850161579239</v>
      </c>
      <c r="M29" s="6">
        <f>M21</f>
        <v>0.5534086700675277</v>
      </c>
      <c r="N29" s="6">
        <f>N21</f>
        <v>0.47786833316405708</v>
      </c>
      <c r="O29" s="6"/>
    </row>
    <row r="30" spans="1:18" ht="16" thickTop="1">
      <c r="A30" s="5"/>
      <c r="B30" s="4"/>
      <c r="C30" s="4"/>
      <c r="D30" s="4"/>
      <c r="E30" s="4"/>
    </row>
    <row r="31" spans="1:18" ht="16" thickBot="1">
      <c r="A31" s="5"/>
      <c r="B31" s="4"/>
      <c r="C31" s="4"/>
      <c r="D31" s="4"/>
      <c r="E31" s="4"/>
    </row>
    <row r="32" spans="1:18" ht="39" customHeight="1" thickBot="1">
      <c r="A32" s="151" t="s">
        <v>61</v>
      </c>
      <c r="B32" s="152"/>
      <c r="C32" s="152"/>
      <c r="D32" s="152"/>
      <c r="E32" s="152"/>
      <c r="F32" s="152"/>
      <c r="G32" s="152"/>
      <c r="H32" s="152"/>
      <c r="I32" s="152"/>
      <c r="J32" s="152"/>
      <c r="K32" s="152"/>
      <c r="L32" s="152"/>
      <c r="M32" s="152"/>
      <c r="N32" s="152"/>
      <c r="O32" s="153"/>
    </row>
    <row r="33" spans="1:5">
      <c r="C33"/>
    </row>
    <row r="34" spans="1:5">
      <c r="A34" s="3" t="s">
        <v>0</v>
      </c>
      <c r="B34" s="2">
        <f>SUMPRODUCT(B24:B26,G24:G26)-B23</f>
        <v>0</v>
      </c>
      <c r="C34" s="2">
        <f>SUMPRODUCT(C24:C26,H24:H26)-C23</f>
        <v>0</v>
      </c>
      <c r="D34" s="2">
        <f>SUMPRODUCT(D24:D26,I24:I26)-D23</f>
        <v>0</v>
      </c>
      <c r="E34" s="2">
        <f>SUMPRODUCT(E24:E26,J24:J26)-E23</f>
        <v>0</v>
      </c>
    </row>
    <row r="35" spans="1:5">
      <c r="C35"/>
    </row>
    <row r="36" spans="1:5">
      <c r="C36"/>
    </row>
    <row r="37" spans="1:5">
      <c r="C37"/>
    </row>
    <row r="38" spans="1:5">
      <c r="C38"/>
    </row>
    <row r="39" spans="1:5">
      <c r="C39"/>
    </row>
    <row r="40" spans="1:5">
      <c r="C40"/>
    </row>
  </sheetData>
  <mergeCells count="8">
    <mergeCell ref="R4:R5"/>
    <mergeCell ref="A32:O32"/>
    <mergeCell ref="A2:O2"/>
    <mergeCell ref="B4:E4"/>
    <mergeCell ref="G4:J4"/>
    <mergeCell ref="L4:N4"/>
    <mergeCell ref="O4:O5"/>
    <mergeCell ref="Q4:Q5"/>
  </mergeCells>
  <phoneticPr fontId="65" type="noConversion"/>
  <pageMargins left="0.75" right="0.75" top="1" bottom="1" header="0.5" footer="0.5"/>
  <pageSetup scale="70"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34</vt:i4>
      </vt:variant>
      <vt:variant>
        <vt:lpstr>Charts</vt:lpstr>
      </vt:variant>
      <vt:variant>
        <vt:i4>5</vt:i4>
      </vt:variant>
    </vt:vector>
  </HeadingPairs>
  <TitlesOfParts>
    <vt:vector size="39" baseType="lpstr">
      <vt:lpstr>T.J1</vt:lpstr>
      <vt:lpstr>T.J1b</vt:lpstr>
      <vt:lpstr>T.J1c</vt:lpstr>
      <vt:lpstr>T.J1d</vt:lpstr>
      <vt:lpstr>T.J1e</vt:lpstr>
      <vt:lpstr>T.J2</vt:lpstr>
      <vt:lpstr>T.J2b</vt:lpstr>
      <vt:lpstr>T.J2c</vt:lpstr>
      <vt:lpstr>T.J2d</vt:lpstr>
      <vt:lpstr>T.J2e</vt:lpstr>
      <vt:lpstr>T.J3</vt:lpstr>
      <vt:lpstr>T.J3b</vt:lpstr>
      <vt:lpstr>T.J3c</vt:lpstr>
      <vt:lpstr>T.J3d</vt:lpstr>
      <vt:lpstr>T.J3e</vt:lpstr>
      <vt:lpstr>T.J4</vt:lpstr>
      <vt:lpstr>T.J5</vt:lpstr>
      <vt:lpstr>T.J6</vt:lpstr>
      <vt:lpstr>T.J7</vt:lpstr>
      <vt:lpstr>T.J7b</vt:lpstr>
      <vt:lpstr>T.J8</vt:lpstr>
      <vt:lpstr>T.J9</vt:lpstr>
      <vt:lpstr>T.J10</vt:lpstr>
      <vt:lpstr>StataOutput</vt:lpstr>
      <vt:lpstr>results_wealth</vt:lpstr>
      <vt:lpstr>inc_NOR</vt:lpstr>
      <vt:lpstr>inc_SWE</vt:lpstr>
      <vt:lpstr>inc_DNK</vt:lpstr>
      <vt:lpstr>inc_all</vt:lpstr>
      <vt:lpstr>StataOutput2</vt:lpstr>
      <vt:lpstr>preval30pct</vt:lpstr>
      <vt:lpstr>taxrate_DKK06</vt:lpstr>
      <vt:lpstr>marginalrate_NOR06</vt:lpstr>
      <vt:lpstr>marginalrate_SWE06</vt:lpstr>
      <vt:lpstr>F.J1</vt:lpstr>
      <vt:lpstr>F.J2</vt:lpstr>
      <vt:lpstr>F.J3</vt:lpstr>
      <vt:lpstr>F.J4</vt:lpstr>
      <vt:lpstr>F.J5</vt:lpstr>
    </vt:vector>
  </TitlesOfParts>
  <Company>UC Berkeley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Zucman</dc:creator>
  <cp:lastModifiedBy>Gabriel Zucman</cp:lastModifiedBy>
  <cp:lastPrinted>2017-10-06T02:04:41Z</cp:lastPrinted>
  <dcterms:created xsi:type="dcterms:W3CDTF">2017-07-04T01:31:47Z</dcterms:created>
  <dcterms:modified xsi:type="dcterms:W3CDTF">2018-02-26T17:07:33Z</dcterms:modified>
</cp:coreProperties>
</file>