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2.xml" ContentType="application/vnd.openxmlformats-officedocument.spreadsheetml.worksheet+xml"/>
  <Override PartName="/xl/chartsheets/sheet6.xml" ContentType="application/vnd.openxmlformats-officedocument.spreadsheetml.chartsheet+xml"/>
  <Override PartName="/xl/worksheets/sheet3.xml" ContentType="application/vnd.openxmlformats-officedocument.spreadsheetml.worksheet+xml"/>
  <Override PartName="/xl/chartsheets/sheet7.xml" ContentType="application/vnd.openxmlformats-officedocument.spreadsheetml.chartsheet+xml"/>
  <Override PartName="/xl/worksheets/sheet4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5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theme/themeOverride1.xml" ContentType="application/vnd.openxmlformats-officedocument.themeOverrid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theme/themeOverride2.xml" ContentType="application/vnd.openxmlformats-officedocument.themeOverride+xml"/>
  <Override PartName="/xl/drawings/drawing20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zucman/Dropbox/AlstadsaeterEtal2015/PaperInequalityAER2019/OnlineFiles/Nov2022/"/>
    </mc:Choice>
  </mc:AlternateContent>
  <xr:revisionPtr revIDLastSave="0" documentId="13_ncr:1_{703930FD-557B-EF4B-966D-86E81288A98B}" xr6:coauthVersionLast="47" xr6:coauthVersionMax="47" xr10:uidLastSave="{00000000-0000-0000-0000-000000000000}"/>
  <bookViews>
    <workbookView xWindow="0" yWindow="500" windowWidth="32000" windowHeight="16260" tabRatio="814" activeTab="1" xr2:uid="{00000000-000D-0000-FFFF-FFFF00000000}"/>
  </bookViews>
  <sheets>
    <sheet name="Figures" sheetId="34" r:id="rId1"/>
    <sheet name="F1" sheetId="188" r:id="rId2"/>
    <sheet name="F3a" sheetId="154" r:id="rId3"/>
    <sheet name="F3b" sheetId="187" r:id="rId4"/>
    <sheet name="F4" sheetId="172" r:id="rId5"/>
    <sheet name="F5" sheetId="180" r:id="rId6"/>
    <sheet name="Data-F3-4-5" sheetId="125" r:id="rId7"/>
    <sheet name="F6a" sheetId="79" r:id="rId8"/>
    <sheet name="Data-F6a" sheetId="130" r:id="rId9"/>
    <sheet name="F6b" sheetId="127" r:id="rId10"/>
    <sheet name="Data-F1-6b" sheetId="186" r:id="rId11"/>
    <sheet name="F7a" sheetId="146" r:id="rId12"/>
    <sheet name="F7b" sheetId="147" r:id="rId13"/>
    <sheet name="F8a" sheetId="206" r:id="rId14"/>
    <sheet name="F8b" sheetId="207" r:id="rId15"/>
    <sheet name="Data-F7-8" sheetId="97" r:id="rId16"/>
    <sheet name="F11a" sheetId="64" r:id="rId17"/>
    <sheet name="F11b" sheetId="82" r:id="rId18"/>
    <sheet name="Data-F11" sheetId="201" r:id="rId19"/>
    <sheet name="Tables" sheetId="35" r:id="rId20"/>
    <sheet name="T1" sheetId="181" r:id="rId21"/>
    <sheet name="T2" sheetId="117" r:id="rId22"/>
    <sheet name="T3" sheetId="150" r:id="rId23"/>
    <sheet name="T4" sheetId="208" r:id="rId24"/>
    <sheet name="stata-output" sheetId="22" r:id="rId25"/>
    <sheet name="reg-avg1" sheetId="183" r:id="rId26"/>
    <sheet name="reg-amounts1" sheetId="184" r:id="rId27"/>
    <sheet name="reg-amt-disc" sheetId="202" r:id="rId28"/>
    <sheet name="T3(raw)" sheetId="151" r:id="rId29"/>
    <sheet name="T4(raw)" sheetId="210" r:id="rId30"/>
  </sheets>
  <definedNames>
    <definedName name="B_SEULS_NOVIEUX" localSheetId="24">#REF!</definedName>
    <definedName name="column_head" localSheetId="24">#REF!</definedName>
    <definedName name="column_headings" localSheetId="24">#REF!</definedName>
    <definedName name="column_numbers" localSheetId="24">#REF!</definedName>
    <definedName name="data" localSheetId="24">#REF!</definedName>
    <definedName name="data2" localSheetId="24">#REF!</definedName>
    <definedName name="ea_flux" localSheetId="24">#REF!</definedName>
    <definedName name="Equilibre" localSheetId="24">#REF!</definedName>
    <definedName name="fig4b" localSheetId="24">#REF!</definedName>
    <definedName name="footnotes" localSheetId="24">#REF!</definedName>
    <definedName name="footnotes2" localSheetId="24">#REF!</definedName>
    <definedName name="PIB" localSheetId="24">#REF!</definedName>
    <definedName name="ressources" localSheetId="24">#REF!</definedName>
    <definedName name="rpflux" localSheetId="24">#REF!</definedName>
    <definedName name="rptof" localSheetId="24">#REF!</definedName>
    <definedName name="spanners_level1" localSheetId="24">#REF!</definedName>
    <definedName name="spanners_level2" localSheetId="24">#REF!</definedName>
    <definedName name="spanners_level3" localSheetId="24">#REF!</definedName>
    <definedName name="spanners_level4" localSheetId="24">#REF!</definedName>
    <definedName name="spanners_level5" localSheetId="24">#REF!</definedName>
    <definedName name="spanners_levelV" localSheetId="24">#REF!</definedName>
    <definedName name="spanners_levelX" localSheetId="24">#REF!</definedName>
    <definedName name="spanners_levelY" localSheetId="24">#REF!</definedName>
    <definedName name="spanners_levelZ" localSheetId="24">#REF!</definedName>
    <definedName name="stub_lines" localSheetId="24">#REF!</definedName>
    <definedName name="temp" localSheetId="24">#REF!</definedName>
    <definedName name="titles" localSheetId="24">#REF!</definedName>
    <definedName name="totals" localSheetId="24">#REF!</definedName>
    <definedName name="xxx" localSheetId="2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17" l="1"/>
  <c r="F13" i="117"/>
  <c r="D8" i="117"/>
  <c r="D13" i="117"/>
  <c r="D6" i="117"/>
  <c r="C23" i="117"/>
  <c r="E9" i="117" s="1"/>
  <c r="E14" i="117" s="1"/>
  <c r="D9" i="117"/>
  <c r="D14" i="117" s="1"/>
  <c r="D7" i="117"/>
  <c r="D12" i="117"/>
  <c r="G9" i="117"/>
  <c r="G14" i="117" s="1"/>
  <c r="E12" i="117"/>
  <c r="F12" i="117"/>
  <c r="G12" i="117"/>
  <c r="G13" i="117"/>
  <c r="C9" i="117"/>
  <c r="C10" i="117"/>
  <c r="C15" i="117" s="1"/>
  <c r="C22" i="117"/>
  <c r="C14" i="117" s="1"/>
  <c r="C5" i="125"/>
  <c r="C12" i="186" s="1"/>
  <c r="C6" i="125"/>
  <c r="C7" i="125"/>
  <c r="C14" i="186" s="1"/>
  <c r="C8" i="125"/>
  <c r="C9" i="125"/>
  <c r="C10" i="125"/>
  <c r="C11" i="125"/>
  <c r="K11" i="208"/>
  <c r="J11" i="208"/>
  <c r="I11" i="208"/>
  <c r="H11" i="208"/>
  <c r="G11" i="208"/>
  <c r="K10" i="208"/>
  <c r="J10" i="208"/>
  <c r="I10" i="208"/>
  <c r="H10" i="208"/>
  <c r="G10" i="208"/>
  <c r="G8" i="208"/>
  <c r="H8" i="208"/>
  <c r="I8" i="208"/>
  <c r="J8" i="208"/>
  <c r="K8" i="208"/>
  <c r="K7" i="208"/>
  <c r="J7" i="208"/>
  <c r="I7" i="208"/>
  <c r="H7" i="208"/>
  <c r="G7" i="208"/>
  <c r="D10" i="208"/>
  <c r="E10" i="208"/>
  <c r="D11" i="208"/>
  <c r="E11" i="208"/>
  <c r="C11" i="208"/>
  <c r="C10" i="208"/>
  <c r="D7" i="208"/>
  <c r="E7" i="208"/>
  <c r="D8" i="208"/>
  <c r="E8" i="208"/>
  <c r="C8" i="208"/>
  <c r="C7" i="208"/>
  <c r="D21" i="150"/>
  <c r="C21" i="150"/>
  <c r="D20" i="150"/>
  <c r="C20" i="150"/>
  <c r="D19" i="150"/>
  <c r="C19" i="150"/>
  <c r="D18" i="150"/>
  <c r="C18" i="150"/>
  <c r="D16" i="150"/>
  <c r="C16" i="150"/>
  <c r="D15" i="150"/>
  <c r="C15" i="150"/>
  <c r="C13" i="150"/>
  <c r="C14" i="150" s="1"/>
  <c r="D14" i="150"/>
  <c r="D13" i="150"/>
  <c r="D11" i="150"/>
  <c r="C11" i="150"/>
  <c r="D10" i="150"/>
  <c r="C10" i="150"/>
  <c r="D9" i="150"/>
  <c r="C9" i="150"/>
  <c r="D8" i="150"/>
  <c r="C8" i="150"/>
  <c r="D7" i="150"/>
  <c r="C7" i="150"/>
  <c r="R13" i="125"/>
  <c r="Z27" i="125" s="1"/>
  <c r="Z29" i="125" s="1"/>
  <c r="T13" i="125"/>
  <c r="S5" i="125"/>
  <c r="S6" i="125"/>
  <c r="S7" i="125"/>
  <c r="S8" i="125"/>
  <c r="S9" i="125"/>
  <c r="S10" i="125"/>
  <c r="S11" i="125"/>
  <c r="S4" i="125"/>
  <c r="B6" i="130"/>
  <c r="Z16" i="125"/>
  <c r="Z20" i="125"/>
  <c r="W13" i="125"/>
  <c r="S4" i="186"/>
  <c r="S5" i="186"/>
  <c r="S6" i="186"/>
  <c r="S7" i="186"/>
  <c r="S8" i="186"/>
  <c r="S9" i="186"/>
  <c r="S10" i="186"/>
  <c r="S11" i="186"/>
  <c r="S12" i="186"/>
  <c r="S13" i="186"/>
  <c r="S14" i="186"/>
  <c r="S15" i="186"/>
  <c r="S16" i="186"/>
  <c r="S17" i="186"/>
  <c r="S18" i="186"/>
  <c r="S3" i="186"/>
  <c r="L5" i="97"/>
  <c r="U5" i="186"/>
  <c r="L6" i="97"/>
  <c r="U6" i="186" s="1"/>
  <c r="L9" i="97"/>
  <c r="U9" i="186"/>
  <c r="L10" i="97"/>
  <c r="U10" i="186"/>
  <c r="L13" i="97"/>
  <c r="U13" i="186"/>
  <c r="L14" i="97"/>
  <c r="U14" i="186" s="1"/>
  <c r="R16" i="97"/>
  <c r="R17" i="97"/>
  <c r="R18" i="97"/>
  <c r="S4" i="97"/>
  <c r="S5" i="97"/>
  <c r="S6" i="97"/>
  <c r="S7" i="97"/>
  <c r="S8" i="97"/>
  <c r="S9" i="97"/>
  <c r="S10" i="97"/>
  <c r="S11" i="97"/>
  <c r="S12" i="97"/>
  <c r="S13" i="97"/>
  <c r="S14" i="97"/>
  <c r="S15" i="97"/>
  <c r="S16" i="97"/>
  <c r="S3" i="97"/>
  <c r="R15" i="97"/>
  <c r="G12" i="186"/>
  <c r="G13" i="186"/>
  <c r="G21" i="186" s="1"/>
  <c r="C16" i="186"/>
  <c r="G16" i="186"/>
  <c r="G17" i="186"/>
  <c r="O4" i="186"/>
  <c r="O5" i="186"/>
  <c r="O6" i="186"/>
  <c r="O7" i="186"/>
  <c r="O8" i="186"/>
  <c r="O9" i="186"/>
  <c r="O10" i="186"/>
  <c r="O11" i="186"/>
  <c r="O12" i="186"/>
  <c r="O13" i="186"/>
  <c r="O14" i="186"/>
  <c r="O15" i="186"/>
  <c r="O16" i="186"/>
  <c r="O17" i="186"/>
  <c r="O18" i="186"/>
  <c r="O3" i="186"/>
  <c r="M4" i="186"/>
  <c r="M5" i="186"/>
  <c r="M6" i="186"/>
  <c r="M7" i="186"/>
  <c r="M8" i="186"/>
  <c r="M9" i="186"/>
  <c r="M10" i="186"/>
  <c r="M11" i="186"/>
  <c r="M12" i="186"/>
  <c r="M13" i="186"/>
  <c r="M14" i="186"/>
  <c r="M15" i="186"/>
  <c r="M16" i="186"/>
  <c r="M17" i="186"/>
  <c r="M18" i="186"/>
  <c r="M3" i="186"/>
  <c r="J4" i="186"/>
  <c r="J5" i="186"/>
  <c r="J6" i="186"/>
  <c r="J7" i="186"/>
  <c r="J8" i="186"/>
  <c r="J9" i="186"/>
  <c r="J10" i="186"/>
  <c r="J11" i="186"/>
  <c r="J12" i="186"/>
  <c r="J13" i="186"/>
  <c r="J14" i="186"/>
  <c r="J15" i="186"/>
  <c r="J16" i="186"/>
  <c r="J17" i="186"/>
  <c r="J18" i="186"/>
  <c r="J3" i="186"/>
  <c r="L4" i="97"/>
  <c r="U4" i="186"/>
  <c r="L7" i="97"/>
  <c r="U7" i="186"/>
  <c r="L8" i="97"/>
  <c r="U8" i="186"/>
  <c r="L11" i="97"/>
  <c r="U11" i="186" s="1"/>
  <c r="L12" i="97"/>
  <c r="U12" i="186"/>
  <c r="L15" i="97"/>
  <c r="L3" i="97"/>
  <c r="U3" i="186"/>
  <c r="O21" i="181"/>
  <c r="E29" i="117"/>
  <c r="F23" i="117"/>
  <c r="F23" i="181"/>
  <c r="F21" i="181"/>
  <c r="F20" i="181"/>
  <c r="F19" i="181"/>
  <c r="F18" i="181"/>
  <c r="F17" i="181"/>
  <c r="F16" i="181"/>
  <c r="F15" i="181"/>
  <c r="F14" i="181"/>
  <c r="F13" i="181"/>
  <c r="F12" i="181"/>
  <c r="F11" i="181"/>
  <c r="F10" i="181"/>
  <c r="F9" i="181"/>
  <c r="F8" i="181"/>
  <c r="F7" i="181"/>
  <c r="F6" i="181"/>
  <c r="D24" i="117"/>
  <c r="D25" i="117" s="1"/>
  <c r="G25" i="117"/>
  <c r="E25" i="117"/>
  <c r="E26" i="117" s="1"/>
  <c r="C27" i="117"/>
  <c r="J9" i="130"/>
  <c r="K9" i="130"/>
  <c r="O23" i="181"/>
  <c r="O6" i="181"/>
  <c r="O7" i="181"/>
  <c r="O19" i="181"/>
  <c r="O20" i="181"/>
  <c r="O17" i="181"/>
  <c r="O18" i="181"/>
  <c r="O15" i="181"/>
  <c r="O16" i="181"/>
  <c r="O13" i="181"/>
  <c r="O14" i="181"/>
  <c r="O11" i="181"/>
  <c r="O12" i="181"/>
  <c r="O9" i="181"/>
  <c r="O10" i="181"/>
  <c r="O8" i="181"/>
  <c r="Z15" i="125"/>
  <c r="Z17" i="125" s="1"/>
  <c r="Z23" i="125"/>
  <c r="Z25" i="125" s="1"/>
  <c r="Z13" i="125"/>
  <c r="I13" i="125"/>
  <c r="E13" i="125"/>
  <c r="Z19" i="125"/>
  <c r="Z21" i="125" s="1"/>
  <c r="Y13" i="125"/>
  <c r="J13" i="125"/>
  <c r="L13" i="125" s="1"/>
  <c r="D17" i="186"/>
  <c r="AC13" i="125"/>
  <c r="R23" i="181"/>
  <c r="L23" i="181"/>
  <c r="I23" i="181"/>
  <c r="C23" i="181"/>
  <c r="R22" i="181"/>
  <c r="L22" i="181"/>
  <c r="O22" i="181"/>
  <c r="R21" i="181"/>
  <c r="R20" i="181"/>
  <c r="R19" i="181"/>
  <c r="R18" i="181"/>
  <c r="I22" i="181"/>
  <c r="C22" i="181"/>
  <c r="F22" i="181" s="1"/>
  <c r="B4" i="130"/>
  <c r="B5" i="130"/>
  <c r="B3" i="130"/>
  <c r="B2" i="130"/>
  <c r="B9" i="130" s="1"/>
  <c r="B7" i="130"/>
  <c r="M13" i="125"/>
  <c r="E12" i="186"/>
  <c r="E21" i="186" s="1"/>
  <c r="E13" i="186"/>
  <c r="E14" i="186"/>
  <c r="E15" i="186"/>
  <c r="E16" i="186"/>
  <c r="E17" i="186"/>
  <c r="E18" i="186"/>
  <c r="G14" i="186"/>
  <c r="G15" i="186"/>
  <c r="G18" i="186"/>
  <c r="F12" i="186"/>
  <c r="F15" i="186"/>
  <c r="F16" i="186"/>
  <c r="D18" i="186"/>
  <c r="B12" i="186"/>
  <c r="B13" i="186"/>
  <c r="B14" i="186"/>
  <c r="B15" i="186"/>
  <c r="B21" i="186" s="1"/>
  <c r="B16" i="186"/>
  <c r="B17" i="186"/>
  <c r="B18" i="186"/>
  <c r="C15" i="186"/>
  <c r="A13" i="186"/>
  <c r="A14" i="186"/>
  <c r="A15" i="186"/>
  <c r="A16" i="186"/>
  <c r="A17" i="186"/>
  <c r="A18" i="186"/>
  <c r="A12" i="186"/>
  <c r="G23" i="117"/>
  <c r="C4" i="125"/>
  <c r="B13" i="125"/>
  <c r="C11" i="186"/>
  <c r="C10" i="186"/>
  <c r="C9" i="186"/>
  <c r="C8" i="186"/>
  <c r="C7" i="186"/>
  <c r="C6" i="186"/>
  <c r="C5" i="186"/>
  <c r="C4" i="186"/>
  <c r="L21" i="181"/>
  <c r="L20" i="181"/>
  <c r="L19" i="181"/>
  <c r="L18" i="181"/>
  <c r="I19" i="181"/>
  <c r="I20" i="181"/>
  <c r="I21" i="181"/>
  <c r="I18" i="181"/>
  <c r="C19" i="181"/>
  <c r="C20" i="181"/>
  <c r="C21" i="181"/>
  <c r="C18" i="181"/>
  <c r="L9" i="130"/>
  <c r="H9" i="130"/>
  <c r="G9" i="130"/>
  <c r="F9" i="130"/>
  <c r="E9" i="130"/>
  <c r="G27" i="117"/>
  <c r="F29" i="117"/>
  <c r="D5" i="150"/>
  <c r="C5" i="150"/>
  <c r="F14" i="186"/>
  <c r="E27" i="117"/>
  <c r="Z28" i="125"/>
  <c r="K13" i="125"/>
  <c r="M9" i="130"/>
  <c r="C26" i="117"/>
  <c r="F27" i="117"/>
  <c r="E23" i="117"/>
  <c r="C18" i="186"/>
  <c r="F18" i="186"/>
  <c r="G29" i="117"/>
  <c r="C9" i="130"/>
  <c r="F25" i="117"/>
  <c r="C17" i="186"/>
  <c r="F17" i="186"/>
  <c r="C13" i="186"/>
  <c r="F13" i="186"/>
  <c r="Z24" i="125"/>
  <c r="F26" i="117"/>
  <c r="F28" i="117"/>
  <c r="D29" i="117"/>
  <c r="D23" i="117"/>
  <c r="D27" i="117"/>
  <c r="G26" i="117"/>
  <c r="G28" i="117"/>
  <c r="R3" i="97"/>
  <c r="R11" i="97"/>
  <c r="R10" i="97"/>
  <c r="R9" i="97"/>
  <c r="R8" i="97"/>
  <c r="R7" i="97"/>
  <c r="R6" i="97"/>
  <c r="R5" i="97"/>
  <c r="R4" i="97"/>
  <c r="R12" i="97"/>
  <c r="R13" i="97"/>
  <c r="R14" i="97"/>
  <c r="E28" i="117" l="1"/>
  <c r="D26" i="117"/>
  <c r="D28" i="117" s="1"/>
  <c r="F15" i="117"/>
  <c r="F10" i="117" s="1"/>
  <c r="D15" i="117"/>
  <c r="D10" i="117" s="1"/>
  <c r="G15" i="117"/>
  <c r="G10" i="117" s="1"/>
  <c r="E15" i="117"/>
  <c r="E10" i="117" s="1"/>
  <c r="U17" i="186"/>
  <c r="F9" i="117"/>
  <c r="F14" i="117" s="1"/>
  <c r="C13" i="117"/>
  <c r="V13" i="125"/>
  <c r="C12" i="1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Zucman</author>
  </authors>
  <commentList>
    <comment ref="C22" authorId="0" shapeId="0" xr:uid="{00000000-0006-0000-1500-000001000000}">
      <text>
        <r>
          <rPr>
            <b/>
            <sz val="9"/>
            <color indexed="81"/>
            <rFont val="Calibri"/>
            <family val="2"/>
          </rPr>
          <t>Gabriel Zucman:</t>
        </r>
        <r>
          <rPr>
            <sz val="9"/>
            <color indexed="81"/>
            <rFont val="Calibri"/>
            <family val="2"/>
          </rPr>
          <t xml:space="preserve">
3 times 2007 GDP</t>
        </r>
      </text>
    </comment>
  </commentList>
</comments>
</file>

<file path=xl/sharedStrings.xml><?xml version="1.0" encoding="utf-8"?>
<sst xmlns="http://schemas.openxmlformats.org/spreadsheetml/2006/main" count="951" uniqueCount="438">
  <si>
    <t>Total</t>
  </si>
  <si>
    <t>P50-P90</t>
  </si>
  <si>
    <t>DEMOGRAPHICS</t>
  </si>
  <si>
    <t>P99.9-P99.95</t>
  </si>
  <si>
    <t>P99.95-P99.99</t>
  </si>
  <si>
    <t>P99.99-P100</t>
  </si>
  <si>
    <t>P0-50</t>
  </si>
  <si>
    <t>Wealth group</t>
  </si>
  <si>
    <t>P90-P99</t>
  </si>
  <si>
    <t>P99-P99.9</t>
  </si>
  <si>
    <t>INCOME AND WEALTH ($)</t>
  </si>
  <si>
    <t>Number of individuals</t>
  </si>
  <si>
    <t>Scandinavia</t>
  </si>
  <si>
    <t>World</t>
  </si>
  <si>
    <t>Norway</t>
  </si>
  <si>
    <t>Sweden</t>
  </si>
  <si>
    <t>Denmark</t>
  </si>
  <si>
    <t>P10-20</t>
  </si>
  <si>
    <t>P20-30</t>
  </si>
  <si>
    <t>P30-40</t>
  </si>
  <si>
    <t>P40-50</t>
  </si>
  <si>
    <t>P50-60</t>
  </si>
  <si>
    <t>P60-70</t>
  </si>
  <si>
    <t>P70-80</t>
  </si>
  <si>
    <t>P80-90</t>
  </si>
  <si>
    <t>P90-95</t>
  </si>
  <si>
    <t>P95-99</t>
  </si>
  <si>
    <t>P99-99.5</t>
  </si>
  <si>
    <t>P99.5-99.9</t>
  </si>
  <si>
    <t>P0-10</t>
  </si>
  <si>
    <t>Share of HSBC wealth (bins of Scandinavian wealth)</t>
  </si>
  <si>
    <t>Share of disclosed wealth (bins of Norwegian wealth)</t>
  </si>
  <si>
    <t>P99.5-100</t>
  </si>
  <si>
    <t>taxes evaded (% taxes owed)</t>
  </si>
  <si>
    <t>Income evaded (% bin's true average income)</t>
  </si>
  <si>
    <t>Share HSBC wealth hidden</t>
  </si>
  <si>
    <t>Fraction evaders</t>
  </si>
  <si>
    <t>TAX AVOIDANCE INDICATORS</t>
  </si>
  <si>
    <t>Amnesty participants</t>
  </si>
  <si>
    <t>Not amnesty participants</t>
  </si>
  <si>
    <t>Age</t>
  </si>
  <si>
    <t>Male</t>
  </si>
  <si>
    <t>Number of children</t>
  </si>
  <si>
    <t>Foreign born or foreign national</t>
  </si>
  <si>
    <t>Married</t>
  </si>
  <si>
    <t>FX 2007 average exchange rate</t>
  </si>
  <si>
    <t>vd_evader</t>
  </si>
  <si>
    <t>obs</t>
  </si>
  <si>
    <t>tax_all</t>
  </si>
  <si>
    <t>p_netwealth</t>
  </si>
  <si>
    <t>alltaxwealth</t>
  </si>
  <si>
    <t>i_inckg</t>
  </si>
  <si>
    <t>capincome</t>
  </si>
  <si>
    <t>avoid_divmax05_prof_infirm</t>
  </si>
  <si>
    <t>avoid_holding2_currentfound</t>
  </si>
  <si>
    <t>avoid_holding2_currentown</t>
  </si>
  <si>
    <t>avoid_noincome</t>
  </si>
  <si>
    <t>avoid_notaxwealth</t>
  </si>
  <si>
    <t>avoid_nocapincome</t>
  </si>
  <si>
    <t>avoid_nowageincome</t>
  </si>
  <si>
    <t>avoid_zerotaxes</t>
  </si>
  <si>
    <t>avoid_80reduction</t>
  </si>
  <si>
    <t>log_unlistedshares</t>
  </si>
  <si>
    <t>log_housing</t>
  </si>
  <si>
    <t>dum_hasunlisted</t>
  </si>
  <si>
    <t>Reported taxable wealth (tax value)</t>
  </si>
  <si>
    <t>True taxable wealth (tax value)</t>
  </si>
  <si>
    <t>Reported taxable income</t>
  </si>
  <si>
    <t>Reported taxable capital income</t>
  </si>
  <si>
    <t>Owns a holding company</t>
  </si>
  <si>
    <t>80% wealth tax reduction</t>
  </si>
  <si>
    <t>Owns unlisted shares</t>
  </si>
  <si>
    <t>All Norwegian residents (2007)</t>
  </si>
  <si>
    <t>Maximized dividend payments in 2005</t>
  </si>
  <si>
    <t>USD threshold, millions</t>
  </si>
  <si>
    <t>taxes evaded (% taxes owed) (lower bound)</t>
  </si>
  <si>
    <t>taxes evaded (% taxes owed) (upper bound)</t>
  </si>
  <si>
    <t>P90-P95        [0.6 – 0.9]</t>
  </si>
  <si>
    <t>Share of taxable income, Scandinavia (households, 2006)</t>
  </si>
  <si>
    <t>HSBC</t>
  </si>
  <si>
    <t>Fraction in Panama papers</t>
  </si>
  <si>
    <t>Number in panama papers</t>
  </si>
  <si>
    <t>Number of disclosers</t>
  </si>
  <si>
    <t>Total evasion (random audits + offshore)</t>
  </si>
  <si>
    <t>Panama papers</t>
  </si>
  <si>
    <t>Wealth threshold, US$</t>
  </si>
  <si>
    <t>Population</t>
  </si>
  <si>
    <t>P95-P99        [0.9 – 2.0]</t>
  </si>
  <si>
    <t>P99-P99.5        [2.0 – 3.0]</t>
  </si>
  <si>
    <t>P99.5-P99.9        [3.0 – 9.1]</t>
  </si>
  <si>
    <t>Scandinavian wealth</t>
  </si>
  <si>
    <t>USD bin, millions (for graph)</t>
  </si>
  <si>
    <t>Average wealth in bin, US$</t>
  </si>
  <si>
    <t>P50-90</t>
  </si>
  <si>
    <t>P0-P50                 [&lt; 0.1]</t>
  </si>
  <si>
    <t>P50-P90               [0.1 – 0.6]</t>
  </si>
  <si>
    <t>P90-P95              [0.6 – 0.9]</t>
  </si>
  <si>
    <t>P95-P99              [0.9 – 2.0]</t>
  </si>
  <si>
    <t>P99-P99.5           [2.0 – 3.0]</t>
  </si>
  <si>
    <t>Top 0.01%          [&gt; 44.5]</t>
  </si>
  <si>
    <t>P90-P95              [0.6 – 0.8]</t>
  </si>
  <si>
    <t>P95-P99              [0.8 – 1.8]</t>
  </si>
  <si>
    <t>P99-P99.5           [1.8 – 2.7]</t>
  </si>
  <si>
    <t>P99.9-99.95</t>
  </si>
  <si>
    <t>P0-90</t>
  </si>
  <si>
    <t>Amnesty</t>
  </si>
  <si>
    <t>A</t>
  </si>
  <si>
    <t>[1]</t>
  </si>
  <si>
    <t>[2]</t>
  </si>
  <si>
    <t>[3]</t>
  </si>
  <si>
    <t>[4]</t>
  </si>
  <si>
    <t>[5]</t>
  </si>
  <si>
    <t>[6]</t>
  </si>
  <si>
    <t>[7]</t>
  </si>
  <si>
    <t>[8]</t>
  </si>
  <si>
    <t xml:space="preserve">      </t>
  </si>
  <si>
    <t>Extensive margin</t>
  </si>
  <si>
    <t>Intensive margin</t>
  </si>
  <si>
    <t>% of all households</t>
  </si>
  <si>
    <t>Number of tax evaders</t>
  </si>
  <si>
    <t>Number of households</t>
  </si>
  <si>
    <t>% of evaders' wealth</t>
  </si>
  <si>
    <t>R-squared</t>
  </si>
  <si>
    <t>0.01</t>
  </si>
  <si>
    <t>0.00</t>
  </si>
  <si>
    <t>Observations</t>
  </si>
  <si>
    <t/>
  </si>
  <si>
    <t>(0.09)</t>
  </si>
  <si>
    <t>(0.12)</t>
  </si>
  <si>
    <t>group(group) = 6, P99.9-P99.95</t>
  </si>
  <si>
    <t>(0.01)</t>
  </si>
  <si>
    <t>(0.02)</t>
  </si>
  <si>
    <t>group(group) = 5, P99.5-99.9</t>
  </si>
  <si>
    <t>(0.07)</t>
  </si>
  <si>
    <t>0.02</t>
  </si>
  <si>
    <t>group(group) = 4, P99-99.5</t>
  </si>
  <si>
    <t>(0.00)</t>
  </si>
  <si>
    <t>0.03</t>
  </si>
  <si>
    <t>group(group) = 3, P95-99</t>
  </si>
  <si>
    <t>group(group) = 2, P90-95</t>
  </si>
  <si>
    <t>0.04</t>
  </si>
  <si>
    <t>group(group) = 1b,</t>
  </si>
  <si>
    <t>disc</t>
  </si>
  <si>
    <t>panama</t>
  </si>
  <si>
    <t>hsbc</t>
  </si>
  <si>
    <t>VARIABLES</t>
  </si>
  <si>
    <t>(3)</t>
  </si>
  <si>
    <t>(2)</t>
  </si>
  <si>
    <t>(1)</t>
  </si>
  <si>
    <t>(0.30)</t>
  </si>
  <si>
    <t>0.94</t>
  </si>
  <si>
    <t>group(group) = 8, P99.99-P100</t>
  </si>
  <si>
    <t>group(group) = 7, P99.95-P99.99</t>
  </si>
  <si>
    <t>300</t>
  </si>
  <si>
    <t>Fraction of wealth hidden</t>
  </si>
  <si>
    <t>Bootstraped standard errors</t>
  </si>
  <si>
    <t>Hsbc account / wealth</t>
  </si>
  <si>
    <t>0.66</t>
  </si>
  <si>
    <t>P99.95-99.99</t>
  </si>
  <si>
    <t>P99.99-100</t>
  </si>
  <si>
    <t>P.99.99-P100</t>
  </si>
  <si>
    <t>P99.9-99.99</t>
  </si>
  <si>
    <t>Check</t>
  </si>
  <si>
    <t>Share of onshore wealth, Sweden (households, 2006)</t>
  </si>
  <si>
    <t>Share of onshore wealth, Scandinavia  (households, 2006)</t>
  </si>
  <si>
    <t>Share of onshore wealth, Norway  (households, 2006)</t>
  </si>
  <si>
    <t>Share of taxable income, Sweden (households, 2006)</t>
  </si>
  <si>
    <t>Share of taxable income, Norway (households, 2006)</t>
  </si>
  <si>
    <t>Share of taxable income, Denmark  (households, 2006)</t>
  </si>
  <si>
    <t>(0.06)</t>
  </si>
  <si>
    <t>0.17</t>
  </si>
  <si>
    <t>(0.08)</t>
  </si>
  <si>
    <t>Copied from WorkScandinavia/Output/Average_one</t>
  </si>
  <si>
    <t>(0.45)</t>
  </si>
  <si>
    <t>Robust standard errors</t>
  </si>
  <si>
    <t>0.07</t>
  </si>
  <si>
    <t>39.34</t>
  </si>
  <si>
    <t>(3.51)</t>
  </si>
  <si>
    <t>42.32</t>
  </si>
  <si>
    <t>(5.91)</t>
  </si>
  <si>
    <t>46.51</t>
  </si>
  <si>
    <t>(3.77)</t>
  </si>
  <si>
    <t>36.19</t>
  </si>
  <si>
    <t>(5.85)</t>
  </si>
  <si>
    <t>36.63</t>
  </si>
  <si>
    <t>(9.24)</t>
  </si>
  <si>
    <t>38.60</t>
  </si>
  <si>
    <t>(9.34)</t>
  </si>
  <si>
    <t>0.19</t>
  </si>
  <si>
    <t>0.38</t>
  </si>
  <si>
    <r>
      <t>P99.95-P99.99          [14.</t>
    </r>
    <r>
      <rPr>
        <sz val="12"/>
        <rFont val="Arial"/>
      </rPr>
      <t>6</t>
    </r>
    <r>
      <rPr>
        <sz val="12"/>
        <rFont val="Arial"/>
      </rPr>
      <t xml:space="preserve"> – 44.5]</t>
    </r>
  </si>
  <si>
    <r>
      <t>P99.9-P99.95        [9.1 – 14.</t>
    </r>
    <r>
      <rPr>
        <sz val="12"/>
        <rFont val="Arial"/>
      </rPr>
      <t>6</t>
    </r>
    <r>
      <rPr>
        <sz val="12"/>
        <rFont val="Arial"/>
      </rPr>
      <t>]</t>
    </r>
  </si>
  <si>
    <t>Norway + Sweden wealth (including disclosed wealth)</t>
  </si>
  <si>
    <t>P99.9-P99.95        [8.1 – 13.3]</t>
  </si>
  <si>
    <t>P99.5-P99.9        [2.7 – 8.1]</t>
  </si>
  <si>
    <t>P99.95-P99.99          [13.3 – 41.4]</t>
  </si>
  <si>
    <t>Top 0.01%          [&gt; 41.4]</t>
  </si>
  <si>
    <t>0.25</t>
  </si>
  <si>
    <t>0.78</t>
  </si>
  <si>
    <t>2.83</t>
  </si>
  <si>
    <t>4.31</t>
  </si>
  <si>
    <t>0.16</t>
  </si>
  <si>
    <t>8.16</t>
  </si>
  <si>
    <t>11.49</t>
  </si>
  <si>
    <t>(0.58)</t>
  </si>
  <si>
    <t>1.19</t>
  </si>
  <si>
    <t>13.77</t>
  </si>
  <si>
    <t>(0.39)</t>
  </si>
  <si>
    <t>(1.25)</t>
  </si>
  <si>
    <t>10,617,167</t>
  </si>
  <si>
    <t>7,547,170</t>
  </si>
  <si>
    <t>35.08</t>
  </si>
  <si>
    <t>(9.21)</t>
  </si>
  <si>
    <t>38.27</t>
  </si>
  <si>
    <t>(4.45)</t>
  </si>
  <si>
    <t>0.44</t>
  </si>
  <si>
    <t>Copied from WorkScandinavia/Output/Amounts_one_boot</t>
  </si>
  <si>
    <t>evader</t>
  </si>
  <si>
    <t>0.26</t>
  </si>
  <si>
    <t>0.80</t>
  </si>
  <si>
    <t>2.89</t>
  </si>
  <si>
    <t>4.49</t>
  </si>
  <si>
    <t>8.51</t>
  </si>
  <si>
    <t>11.76</t>
  </si>
  <si>
    <t>(0.59)</t>
  </si>
  <si>
    <t>14.83</t>
  </si>
  <si>
    <t>(1.29)</t>
  </si>
  <si>
    <t>B</t>
  </si>
  <si>
    <t>Test</t>
  </si>
  <si>
    <t>[9]</t>
  </si>
  <si>
    <t>[10]</t>
  </si>
  <si>
    <t>[11]</t>
  </si>
  <si>
    <t>[12]</t>
  </si>
  <si>
    <t>(4)</t>
  </si>
  <si>
    <t>Number evaders</t>
  </si>
  <si>
    <t>520</t>
  </si>
  <si>
    <t>165</t>
  </si>
  <si>
    <t>Amnesty + HSBC</t>
  </si>
  <si>
    <t>Fraction disclosers</t>
  </si>
  <si>
    <t>Number of evaders (HSBC + disclosers)</t>
  </si>
  <si>
    <t>Fraction evaders (HSBC + disclosers)</t>
  </si>
  <si>
    <r>
      <t>P99.9-P99.95        [9.1 – 14.</t>
    </r>
    <r>
      <rPr>
        <sz val="12"/>
        <rFont val="Arial"/>
      </rPr>
      <t>6</t>
    </r>
    <r>
      <rPr>
        <sz val="12"/>
        <rFont val="Arial"/>
      </rPr>
      <t>]</t>
    </r>
  </si>
  <si>
    <t>HSBC leak</t>
  </si>
  <si>
    <t>Number of matched households</t>
  </si>
  <si>
    <r>
      <t>Number of matched households with</t>
    </r>
    <r>
      <rPr>
        <sz val="12"/>
        <rFont val="Arial"/>
      </rPr>
      <t xml:space="preserve"> known </t>
    </r>
    <r>
      <rPr>
        <sz val="12"/>
        <rFont val="Arial"/>
      </rPr>
      <t xml:space="preserve"> account value</t>
    </r>
  </si>
  <si>
    <r>
      <t>Fraction of matched household</t>
    </r>
    <r>
      <rPr>
        <sz val="12"/>
        <rFont val="Arial"/>
      </rPr>
      <t>s</t>
    </r>
  </si>
  <si>
    <r>
      <t>Fraction of matched households with</t>
    </r>
    <r>
      <rPr>
        <sz val="12"/>
        <rFont val="Arial"/>
      </rPr>
      <t xml:space="preserve"> known</t>
    </r>
    <r>
      <rPr>
        <sz val="12"/>
        <rFont val="Arial"/>
      </rPr>
      <t xml:space="preserve"> account value</t>
    </r>
  </si>
  <si>
    <t>Share of onshore wealth, Denmark (households, 2006)</t>
  </si>
  <si>
    <t>Excluding offshore wealth</t>
  </si>
  <si>
    <t>Including offshore wealth</t>
  </si>
  <si>
    <t>Top 0.01% wealth share Norwya</t>
  </si>
  <si>
    <t>OR</t>
  </si>
  <si>
    <t>Odds top 0.1</t>
  </si>
  <si>
    <t>Odds bot 99.9</t>
  </si>
  <si>
    <t>Odds P95-99.5</t>
  </si>
  <si>
    <t>25.32</t>
  </si>
  <si>
    <t>(2.06)</t>
  </si>
  <si>
    <t>27.42</t>
  </si>
  <si>
    <t>(1.26)</t>
  </si>
  <si>
    <t>31.02</t>
  </si>
  <si>
    <t>(1.95)</t>
  </si>
  <si>
    <t>30.89</t>
  </si>
  <si>
    <t>(1.52)</t>
  </si>
  <si>
    <t>31.26</t>
  </si>
  <si>
    <t>(2.79)</t>
  </si>
  <si>
    <t>32.84</t>
  </si>
  <si>
    <t>(2.92)</t>
  </si>
  <si>
    <t>26.30</t>
  </si>
  <si>
    <t>(4.51)</t>
  </si>
  <si>
    <t>AB</t>
  </si>
  <si>
    <t>Scandinavian wealth (2006)</t>
  </si>
  <si>
    <t>Offshore evasion (2006)</t>
  </si>
  <si>
    <t>Macro average</t>
  </si>
  <si>
    <t>Taxes evaded (% taxes owed) (main)</t>
  </si>
  <si>
    <r>
      <rPr>
        <sz val="12"/>
        <color theme="1"/>
        <rFont val="Arial"/>
        <family val="2"/>
      </rPr>
      <t>T</t>
    </r>
    <r>
      <rPr>
        <sz val="12"/>
        <color theme="1"/>
        <rFont val="Arial"/>
        <family val="2"/>
      </rPr>
      <t>axes evaded (% taxes owed) (main)</t>
    </r>
  </si>
  <si>
    <r>
      <t>Macro tax evaded</t>
    </r>
    <r>
      <rPr>
        <sz val="12"/>
        <color theme="1"/>
        <rFont val="Arial"/>
        <family val="2"/>
      </rPr>
      <t xml:space="preserve">  (% taxes owed) (main)</t>
    </r>
  </si>
  <si>
    <t>Macro tax evaded (% taxes owed) (main)</t>
  </si>
  <si>
    <t>36.52</t>
  </si>
  <si>
    <t>(1.86)</t>
  </si>
  <si>
    <t>1,375</t>
  </si>
  <si>
    <t>0.57</t>
  </si>
  <si>
    <t>C</t>
  </si>
  <si>
    <t>ABC</t>
  </si>
  <si>
    <t>BC</t>
  </si>
  <si>
    <t>Fraction income evaded, cond. On evading</t>
  </si>
  <si>
    <t>Deliberate + non-deliberate evasion</t>
  </si>
  <si>
    <t>Total ICIJ excluding tax havens</t>
  </si>
  <si>
    <r>
      <t xml:space="preserve">Total ICIJ </t>
    </r>
    <r>
      <rPr>
        <sz val="12"/>
        <color theme="1"/>
        <rFont val="Arial"/>
        <family val="2"/>
      </rPr>
      <t>(double-counting accounts assigned to multiple countries)</t>
    </r>
  </si>
  <si>
    <t>Share of HSBC wealth (our estimate)</t>
  </si>
  <si>
    <t>Share of HSBC wealth (ICIJ scaled down to HSBC)</t>
  </si>
  <si>
    <t>D. Memo</t>
  </si>
  <si>
    <t>Total wealth, ICIJ totals scaled to HSBC grand total</t>
  </si>
  <si>
    <t>Share of Swiss offshore wealth</t>
  </si>
  <si>
    <t>Taxes evaded (% taxes owed) (HSBC only)</t>
  </si>
  <si>
    <t xml:space="preserve">       At HSBC Switzerland Private Bank</t>
  </si>
  <si>
    <t xml:space="preserve">             - Proportional allocation</t>
  </si>
  <si>
    <t>B. Wealth held offshore (% of household wealth)</t>
  </si>
  <si>
    <t>A. Wealth held offshore ($ billion)</t>
  </si>
  <si>
    <t>HSBC Switzerland as % of total offshore wealth</t>
  </si>
  <si>
    <t>Household wealth (2006-07 average) ($ billion)</t>
  </si>
  <si>
    <t xml:space="preserve">             - Bottom-up estimate</t>
  </si>
  <si>
    <t xml:space="preserve">       In all the world's tax havens (benchmark estimate)</t>
  </si>
  <si>
    <t>Of which: offshore</t>
  </si>
  <si>
    <t>Of which: random audit</t>
  </si>
  <si>
    <t>errorrate_lower</t>
  </si>
  <si>
    <t>errorrate_upper</t>
  </si>
  <si>
    <t>errorrate_bs</t>
  </si>
  <si>
    <t>Error</t>
  </si>
  <si>
    <t>From WorkDenmark/RandomAudits/BoostrapStandardErrors/BootsrapResults.dta</t>
  </si>
  <si>
    <t>evasionrate_true</t>
  </si>
  <si>
    <t>evasionrate_bs</t>
  </si>
  <si>
    <t>evasionrate_se</t>
  </si>
  <si>
    <t>evasionrate_upper</t>
  </si>
  <si>
    <t>evasionrate_lower</t>
  </si>
  <si>
    <t>From WorkScandinavia/BoostrapStandardErrors -- reweighting</t>
  </si>
  <si>
    <t>Deliberate + non-deliberate, isolating top 0.1%</t>
  </si>
  <si>
    <t>errorrate_baseline</t>
  </si>
  <si>
    <t>errorrate_se</t>
  </si>
  <si>
    <t>From WorkDenmark/RandomAudits/BoostrapStandardErrors/BootsrapResults_withtop01.dta</t>
  </si>
  <si>
    <t>Top 0.1%</t>
  </si>
  <si>
    <t>totevasionrate_true</t>
  </si>
  <si>
    <t>totevasionrate_upper</t>
  </si>
  <si>
    <t>totevasionrate_lower</t>
  </si>
  <si>
    <t>totevasionrate_mean</t>
  </si>
  <si>
    <t>Fig1_results_reweighting.dta</t>
  </si>
  <si>
    <t xml:space="preserve">       In all Swiss banks</t>
  </si>
  <si>
    <r>
      <rPr>
        <u/>
        <sz val="14"/>
        <color theme="1"/>
        <rFont val="Arial"/>
        <charset val="204"/>
      </rPr>
      <t>Notes</t>
    </r>
    <r>
      <rPr>
        <sz val="14"/>
        <color theme="1"/>
        <rFont val="Arial"/>
      </rPr>
      <t>: Total wealth held at HSBC Switzerland for Scandinavia, Sweden, Norway, and Denmark only include the accounts that could be matched to an individual taxable in Scandinavia; it excludes all unmatched accounts, non-resident account holders, and remove the double-counting of joint accounts.</t>
    </r>
  </si>
  <si>
    <t>group</t>
  </si>
  <si>
    <t>Top 0.1% wealth share Norway</t>
  </si>
  <si>
    <r>
      <rPr>
        <u/>
        <sz val="14"/>
        <color theme="1"/>
        <rFont val="Arial"/>
        <charset val="204"/>
      </rPr>
      <t>Sources</t>
    </r>
    <r>
      <rPr>
        <sz val="14"/>
        <color theme="1"/>
        <rFont val="Arial"/>
      </rPr>
      <t>: HSBC (2015), ICIJ, Zucman (2013), AJZ (2017), and this paper's Appendix I.</t>
    </r>
  </si>
  <si>
    <t>Drops households with negative wealth, hence number of observation is less thant 1,422</t>
  </si>
  <si>
    <t>Copied from WorkNorway/Disclosers/Results/Amount</t>
  </si>
  <si>
    <t>Results including households with negative wealth are in WorkNorway/Disclosers/Results/Amount_withneg</t>
  </si>
  <si>
    <t>ind_male</t>
  </si>
  <si>
    <t>ind_married</t>
  </si>
  <si>
    <t>ind_foreign</t>
  </si>
  <si>
    <t>ind_children</t>
  </si>
  <si>
    <t>ind_age</t>
  </si>
  <si>
    <t>copied from C:\Users\okonj\Dropbox\Project Nordic Offshore Evasion\PaperInequality\WorkNorway\Avoidance\output\output - CLEANaug24added\Avoidance00_SummaryStats07weight.xls</t>
  </si>
  <si>
    <t>(5)</t>
  </si>
  <si>
    <t>(6)</t>
  </si>
  <si>
    <t>(7)</t>
  </si>
  <si>
    <t>(8)</t>
  </si>
  <si>
    <t>avoid_emigrate</t>
  </si>
  <si>
    <t>log_p_netwealth</t>
  </si>
  <si>
    <t>log_p_income1</t>
  </si>
  <si>
    <t>log_p_tax4</t>
  </si>
  <si>
    <t>All</t>
  </si>
  <si>
    <t>Living resds</t>
  </si>
  <si>
    <t>eventtime_post</t>
  </si>
  <si>
    <t>-0.0004</t>
  </si>
  <si>
    <t>0.4562***</t>
  </si>
  <si>
    <t>0.1761***</t>
  </si>
  <si>
    <t>0.2218***</t>
  </si>
  <si>
    <t>-0.0000</t>
  </si>
  <si>
    <t>-0.0007</t>
  </si>
  <si>
    <t>-0.0778</t>
  </si>
  <si>
    <t>-0.0989*</t>
  </si>
  <si>
    <t>0.0084</t>
  </si>
  <si>
    <t>(0.0010)</t>
  </si>
  <si>
    <t>(0.0415)</t>
  </si>
  <si>
    <t>(0.0341)</t>
  </si>
  <si>
    <t>(0.0317)</t>
  </si>
  <si>
    <t>(0.0001)</t>
  </si>
  <si>
    <t>(0.0018)</t>
  </si>
  <si>
    <t>(0.1039)</t>
  </si>
  <si>
    <t>(0.0542)</t>
  </si>
  <si>
    <t>(0.0075)</t>
  </si>
  <si>
    <t>Constant</t>
  </si>
  <si>
    <t>-0.0019***</t>
  </si>
  <si>
    <t>11.6804***</t>
  </si>
  <si>
    <t>9.5125***</t>
  </si>
  <si>
    <t>7.8282***</t>
  </si>
  <si>
    <t>-0.0003***</t>
  </si>
  <si>
    <t>0.0000</t>
  </si>
  <si>
    <t>11.6423***</t>
  </si>
  <si>
    <t>7.8103***</t>
  </si>
  <si>
    <t>0.5134***</t>
  </si>
  <si>
    <t>(0.0005)</t>
  </si>
  <si>
    <t>(0.0331)</t>
  </si>
  <si>
    <t>(0.0232)</t>
  </si>
  <si>
    <t>(0.0323)</t>
  </si>
  <si>
    <t>(0.0000)</t>
  </si>
  <si>
    <t>(0.1985)</t>
  </si>
  <si>
    <t>(0.1807)</t>
  </si>
  <si>
    <t>(0.0081)</t>
  </si>
  <si>
    <t>8,316,826</t>
  </si>
  <si>
    <t>5,821,045</t>
  </si>
  <si>
    <t>7,957,037</t>
  </si>
  <si>
    <t>7,772,277</t>
  </si>
  <si>
    <t>8,177,190</t>
  </si>
  <si>
    <t>900,979</t>
  </si>
  <si>
    <t>6,142,434</t>
  </si>
  <si>
    <t>0.1010</t>
  </si>
  <si>
    <t>0.8501</t>
  </si>
  <si>
    <t>0.7252</t>
  </si>
  <si>
    <t>0.7998</t>
  </si>
  <si>
    <t>0.2515</t>
  </si>
  <si>
    <t>0.0943</t>
  </si>
  <si>
    <t>0.8617</t>
  </si>
  <si>
    <t>0.7442</t>
  </si>
  <si>
    <t>0.6064</t>
  </si>
  <si>
    <t>year FE</t>
  </si>
  <si>
    <t>YES</t>
  </si>
  <si>
    <t>indiv FE</t>
  </si>
  <si>
    <t>wealth</t>
  </si>
  <si>
    <t>income</t>
  </si>
  <si>
    <t>age</t>
  </si>
  <si>
    <t>housing share</t>
  </si>
  <si>
    <t>NO</t>
  </si>
  <si>
    <t>equity share</t>
  </si>
  <si>
    <t>county FE</t>
  </si>
  <si>
    <t>Robust standard errors in parentheses</t>
  </si>
  <si>
    <t>*** p&lt;0.01, ** p&lt;0.05, * p&lt;0.1</t>
  </si>
  <si>
    <t>copied from "\WorkNorway\Avoidance\output\output - CLEANaug24added\AvoidanceIND02A"</t>
  </si>
  <si>
    <t>copied from "C:\Users\okonj\Dropbox\Project Nordic Offshore Evasion\PaperInequality\WorkNorway\Avoidance\output\output - CLEANJune12\AvoidanceIND02A_Resds"</t>
  </si>
  <si>
    <t>Post-disclosure (periods 0-2) relative</t>
  </si>
  <si>
    <t>to pre-disclosure (period -4 to -2)</t>
  </si>
  <si>
    <t>Individual fixed effects</t>
  </si>
  <si>
    <t>Wealth x year fixed effects</t>
  </si>
  <si>
    <t>income x year fixed effects</t>
  </si>
  <si>
    <t>Age x year fixed effects</t>
  </si>
  <si>
    <t>RawTable (living residents)</t>
  </si>
  <si>
    <t>RawTable (all)</t>
  </si>
  <si>
    <t>Compliance</t>
  </si>
  <si>
    <t>Channels of avoidance</t>
  </si>
  <si>
    <t>Reported 
wealth 
(in logs)</t>
  </si>
  <si>
    <t>Reported 
income 
(in logs)</t>
  </si>
  <si>
    <t>Taxes paid 
(in logs)</t>
  </si>
  <si>
    <t>Founds 
holding company (dummy)</t>
  </si>
  <si>
    <t>Unlisted 
shares 
(in logs)</t>
  </si>
  <si>
    <t>Housing 
wealth 
(in logs)</t>
  </si>
  <si>
    <t>Zero capital  
income 
(dummy)</t>
  </si>
  <si>
    <t>Emigration (dummy)</t>
  </si>
  <si>
    <t>X</t>
  </si>
  <si>
    <t>HSBC + Amnesty</t>
  </si>
  <si>
    <t>Panama Papers</t>
  </si>
  <si>
    <r>
      <t>Note: Bootsrapped standard errors in parenthesis. Wealth group sharing a</t>
    </r>
    <r>
      <rPr>
        <sz val="12"/>
        <color theme="1"/>
        <rFont val="Arial"/>
        <family val="2"/>
      </rPr>
      <t xml:space="preserve"> common</t>
    </r>
    <r>
      <rPr>
        <sz val="12"/>
        <color theme="1"/>
        <rFont val="Arial"/>
        <family val="2"/>
      </rPr>
      <t xml:space="preserve"> letter are not significantly different at the 5% level.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</si>
</sst>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\$#,##0\ ;\(\$#,##0\)"/>
    <numFmt numFmtId="165" formatCode="0.0"/>
    <numFmt numFmtId="166" formatCode="0.0%"/>
    <numFmt numFmtId="167" formatCode="#,##0.0"/>
    <numFmt numFmtId="168" formatCode="0.000%"/>
    <numFmt numFmtId="169" formatCode="_ * #,##0.00_ ;_ * \-#,##0.00_ ;_ * &quot;-&quot;??_ ;_ @_ "/>
  </numFmts>
  <fonts count="106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</font>
    <font>
      <sz val="12"/>
      <color theme="1"/>
      <name val="Arial"/>
      <family val="2"/>
    </font>
    <font>
      <sz val="12"/>
      <name val="Arial"/>
    </font>
    <font>
      <sz val="12"/>
      <color theme="1"/>
      <name val="Arial"/>
      <family val="2"/>
    </font>
    <font>
      <sz val="12"/>
      <name val="Arial"/>
    </font>
    <font>
      <sz val="12"/>
      <color theme="1"/>
      <name val="Arial"/>
      <family val="2"/>
    </font>
    <font>
      <sz val="12"/>
      <name val="Arial"/>
    </font>
    <font>
      <sz val="12"/>
      <color theme="1"/>
      <name val="Arial"/>
      <family val="2"/>
    </font>
    <font>
      <sz val="12"/>
      <name val="Arial"/>
    </font>
    <font>
      <sz val="12"/>
      <color theme="1"/>
      <name val="Arial"/>
      <family val="2"/>
      <charset val="128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</font>
    <font>
      <sz val="12"/>
      <name val="Arial"/>
    </font>
    <font>
      <sz val="12"/>
      <name val="Arial"/>
    </font>
    <font>
      <sz val="12"/>
      <color theme="1"/>
      <name val="Arial"/>
      <family val="2"/>
    </font>
    <font>
      <sz val="12"/>
      <name val="Arial"/>
    </font>
    <font>
      <sz val="12"/>
      <name val="Arial"/>
    </font>
    <font>
      <sz val="12"/>
      <color theme="1"/>
      <name val="Arial"/>
      <family val="2"/>
    </font>
    <font>
      <sz val="12"/>
      <name val="Arial"/>
    </font>
    <font>
      <sz val="12"/>
      <color theme="1"/>
      <name val="Arial"/>
      <family val="2"/>
    </font>
    <font>
      <sz val="12"/>
      <name val="Arial"/>
    </font>
    <font>
      <sz val="12"/>
      <color theme="1"/>
      <name val="Arial"/>
      <family val="2"/>
    </font>
    <font>
      <sz val="12"/>
      <name val="Arial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24"/>
      <name val="Arial"/>
    </font>
    <font>
      <b/>
      <sz val="8"/>
      <color indexed="24"/>
      <name val="Times New Roman"/>
    </font>
    <font>
      <sz val="8"/>
      <color indexed="24"/>
      <name val="Times New Roman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2"/>
      <color indexed="12"/>
      <name val="Calibri"/>
      <family val="2"/>
    </font>
    <font>
      <sz val="11"/>
      <color indexed="52"/>
      <name val="Calibri"/>
      <family val="2"/>
    </font>
    <font>
      <sz val="10"/>
      <name val="Arial"/>
    </font>
    <font>
      <sz val="11"/>
      <color indexed="60"/>
      <name val="Calibri"/>
      <family val="2"/>
    </font>
    <font>
      <sz val="12"/>
      <color indexed="8"/>
      <name val="Calibri"/>
      <family val="2"/>
    </font>
    <font>
      <sz val="10"/>
      <name val="Verdana"/>
    </font>
    <font>
      <b/>
      <sz val="11"/>
      <color indexed="63"/>
      <name val="Calibri"/>
      <family val="2"/>
    </font>
    <font>
      <sz val="7"/>
      <name val="Helvetica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</font>
    <font>
      <sz val="10"/>
      <color rgb="FFFF0000"/>
      <name val="Arial"/>
    </font>
    <font>
      <b/>
      <sz val="14"/>
      <color theme="1"/>
      <name val="Arial"/>
    </font>
    <font>
      <sz val="14"/>
      <color theme="1"/>
      <name val="Arial"/>
    </font>
    <font>
      <i/>
      <sz val="14"/>
      <color theme="1"/>
      <name val="Arial"/>
    </font>
    <font>
      <sz val="8"/>
      <name val="Calibri"/>
      <family val="2"/>
      <scheme val="minor"/>
    </font>
    <font>
      <sz val="14"/>
      <name val="Arial"/>
      <charset val="204"/>
    </font>
    <font>
      <b/>
      <sz val="12"/>
      <color theme="1"/>
      <name val="Arial"/>
      <family val="2"/>
    </font>
    <font>
      <sz val="11"/>
      <name val="Calibri"/>
    </font>
    <font>
      <sz val="14"/>
      <color rgb="FF000000"/>
      <name val="Arial"/>
    </font>
    <font>
      <sz val="18"/>
      <color theme="1"/>
      <name val="Arial"/>
    </font>
    <font>
      <b/>
      <sz val="18"/>
      <color theme="1"/>
      <name val="Arial"/>
    </font>
    <font>
      <sz val="18"/>
      <name val="Arial"/>
    </font>
    <font>
      <sz val="14"/>
      <color theme="1"/>
      <name val="Arial Narrow"/>
    </font>
    <font>
      <sz val="10"/>
      <name val="Calibri"/>
    </font>
    <font>
      <b/>
      <sz val="12"/>
      <name val="Arial"/>
    </font>
    <font>
      <sz val="12"/>
      <color rgb="FF000000"/>
      <name val="Arial"/>
      <family val="2"/>
    </font>
    <font>
      <sz val="12"/>
      <color theme="1"/>
      <name val="Arial Narrow"/>
    </font>
    <font>
      <u/>
      <sz val="14"/>
      <color theme="1"/>
      <name val="Arial"/>
      <charset val="204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i/>
      <sz val="18"/>
      <color theme="1"/>
      <name val="Arial"/>
      <charset val="204"/>
    </font>
    <font>
      <i/>
      <sz val="18"/>
      <name val="Arial"/>
      <charset val="204"/>
    </font>
    <font>
      <u/>
      <sz val="12"/>
      <color theme="10"/>
      <name val="Arial"/>
      <family val="2"/>
    </font>
    <font>
      <sz val="11"/>
      <color theme="1"/>
      <name val="Calibri"/>
      <family val="2"/>
      <scheme val="minor"/>
    </font>
    <font>
      <sz val="12"/>
      <name val="Arial Narrow"/>
    </font>
    <font>
      <sz val="13"/>
      <name val="Arial"/>
      <family val="2"/>
    </font>
    <font>
      <sz val="13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63377788628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63377788628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357">
    <xf numFmtId="0" fontId="0" fillId="0" borderId="0"/>
    <xf numFmtId="0" fontId="36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5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9" fillId="3" borderId="0" applyNumberFormat="0" applyBorder="0" applyAlignment="0" applyProtection="0"/>
    <xf numFmtId="0" fontId="40" fillId="16" borderId="1" applyNumberFormat="0" applyAlignment="0" applyProtection="0"/>
    <xf numFmtId="0" fontId="41" fillId="17" borderId="2" applyNumberFormat="0" applyAlignment="0" applyProtection="0"/>
    <xf numFmtId="0" fontId="37" fillId="18" borderId="3" applyNumberFormat="0" applyFont="0" applyAlignment="0" applyProtection="0"/>
    <xf numFmtId="0" fontId="4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3" fontId="42" fillId="0" borderId="0" applyFont="0" applyFill="0" applyBorder="0" applyAlignment="0" applyProtection="0"/>
    <xf numFmtId="0" fontId="46" fillId="4" borderId="0" applyNumberFormat="0" applyBorder="0" applyAlignment="0" applyProtection="0"/>
    <xf numFmtId="0" fontId="47" fillId="0" borderId="4" applyNumberFormat="0" applyFill="0" applyAlignment="0" applyProtection="0"/>
    <xf numFmtId="0" fontId="48" fillId="0" borderId="5" applyNumberFormat="0" applyFill="0" applyAlignment="0" applyProtection="0"/>
    <xf numFmtId="0" fontId="49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50" fillId="7" borderId="1" applyNumberFormat="0" applyAlignment="0" applyProtection="0"/>
    <xf numFmtId="0" fontId="51" fillId="0" borderId="0" applyNumberFormat="0" applyFill="0" applyBorder="0" applyAlignment="0" applyProtection="0"/>
    <xf numFmtId="0" fontId="52" fillId="0" borderId="7" applyNumberFormat="0" applyFill="0" applyAlignment="0" applyProtection="0"/>
    <xf numFmtId="164" fontId="42" fillId="0" borderId="0" applyFont="0" applyFill="0" applyBorder="0" applyAlignment="0" applyProtection="0"/>
    <xf numFmtId="0" fontId="53" fillId="0" borderId="0"/>
    <xf numFmtId="0" fontId="54" fillId="19" borderId="0" applyNumberFormat="0" applyBorder="0" applyAlignment="0" applyProtection="0"/>
    <xf numFmtId="0" fontId="53" fillId="0" borderId="0"/>
    <xf numFmtId="0" fontId="42" fillId="0" borderId="0"/>
    <xf numFmtId="0" fontId="53" fillId="0" borderId="0"/>
    <xf numFmtId="0" fontId="36" fillId="0" borderId="0"/>
    <xf numFmtId="0" fontId="53" fillId="0" borderId="0"/>
    <xf numFmtId="0" fontId="55" fillId="0" borderId="0"/>
    <xf numFmtId="0" fontId="56" fillId="0" borderId="0"/>
    <xf numFmtId="0" fontId="35" fillId="0" borderId="0"/>
    <xf numFmtId="0" fontId="53" fillId="0" borderId="0"/>
    <xf numFmtId="0" fontId="35" fillId="0" borderId="0"/>
    <xf numFmtId="0" fontId="36" fillId="0" borderId="0"/>
    <xf numFmtId="0" fontId="53" fillId="18" borderId="3" applyNumberFormat="0" applyFont="0" applyAlignment="0" applyProtection="0"/>
    <xf numFmtId="0" fontId="57" fillId="16" borderId="8" applyNumberFormat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6" fillId="4" borderId="0" applyNumberFormat="0" applyBorder="0" applyAlignment="0" applyProtection="0"/>
    <xf numFmtId="0" fontId="53" fillId="0" borderId="0"/>
    <xf numFmtId="0" fontId="53" fillId="0" borderId="0"/>
    <xf numFmtId="0" fontId="58" fillId="0" borderId="9">
      <alignment horizontal="center"/>
    </xf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7" fillId="0" borderId="4" applyNumberFormat="0" applyFill="0" applyAlignment="0" applyProtection="0"/>
    <xf numFmtId="0" fontId="48" fillId="0" borderId="5" applyNumberFormat="0" applyFill="0" applyAlignment="0" applyProtection="0"/>
    <xf numFmtId="0" fontId="49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41" fillId="17" borderId="2" applyNumberFormat="0" applyAlignment="0" applyProtection="0"/>
    <xf numFmtId="2" fontId="42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9" fontId="34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9" fontId="33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2" fillId="0" borderId="0"/>
    <xf numFmtId="9" fontId="33" fillId="0" borderId="0" applyFont="0" applyFill="0" applyBorder="0" applyAlignment="0" applyProtection="0"/>
    <xf numFmtId="0" fontId="64" fillId="28" borderId="0" applyNumberFormat="0" applyBorder="0" applyAlignment="0" applyProtection="0"/>
    <xf numFmtId="0" fontId="64" fillId="32" borderId="0" applyNumberFormat="0" applyBorder="0" applyAlignment="0" applyProtection="0"/>
    <xf numFmtId="0" fontId="64" fillId="36" borderId="0" applyNumberFormat="0" applyBorder="0" applyAlignment="0" applyProtection="0"/>
    <xf numFmtId="0" fontId="64" fillId="40" borderId="0" applyNumberFormat="0" applyBorder="0" applyAlignment="0" applyProtection="0"/>
    <xf numFmtId="0" fontId="64" fillId="44" borderId="0" applyNumberFormat="0" applyBorder="0" applyAlignment="0" applyProtection="0"/>
    <xf numFmtId="0" fontId="64" fillId="48" borderId="0" applyNumberFormat="0" applyBorder="0" applyAlignment="0" applyProtection="0"/>
    <xf numFmtId="0" fontId="64" fillId="29" borderId="0" applyNumberFormat="0" applyBorder="0" applyAlignment="0" applyProtection="0"/>
    <xf numFmtId="0" fontId="64" fillId="33" borderId="0" applyNumberFormat="0" applyBorder="0" applyAlignment="0" applyProtection="0"/>
    <xf numFmtId="0" fontId="64" fillId="37" borderId="0" applyNumberFormat="0" applyBorder="0" applyAlignment="0" applyProtection="0"/>
    <xf numFmtId="0" fontId="64" fillId="41" borderId="0" applyNumberFormat="0" applyBorder="0" applyAlignment="0" applyProtection="0"/>
    <xf numFmtId="0" fontId="64" fillId="45" borderId="0" applyNumberFormat="0" applyBorder="0" applyAlignment="0" applyProtection="0"/>
    <xf numFmtId="0" fontId="64" fillId="49" borderId="0" applyNumberFormat="0" applyBorder="0" applyAlignment="0" applyProtection="0"/>
    <xf numFmtId="0" fontId="65" fillId="30" borderId="0" applyNumberFormat="0" applyBorder="0" applyAlignment="0" applyProtection="0"/>
    <xf numFmtId="0" fontId="65" fillId="34" borderId="0" applyNumberFormat="0" applyBorder="0" applyAlignment="0" applyProtection="0"/>
    <xf numFmtId="0" fontId="65" fillId="38" borderId="0" applyNumberFormat="0" applyBorder="0" applyAlignment="0" applyProtection="0"/>
    <xf numFmtId="0" fontId="65" fillId="42" borderId="0" applyNumberFormat="0" applyBorder="0" applyAlignment="0" applyProtection="0"/>
    <xf numFmtId="0" fontId="65" fillId="46" borderId="0" applyNumberFormat="0" applyBorder="0" applyAlignment="0" applyProtection="0"/>
    <xf numFmtId="0" fontId="65" fillId="50" borderId="0" applyNumberFormat="0" applyBorder="0" applyAlignment="0" applyProtection="0"/>
    <xf numFmtId="0" fontId="65" fillId="27" borderId="0" applyNumberFormat="0" applyBorder="0" applyAlignment="0" applyProtection="0"/>
    <xf numFmtId="0" fontId="65" fillId="31" borderId="0" applyNumberFormat="0" applyBorder="0" applyAlignment="0" applyProtection="0"/>
    <xf numFmtId="0" fontId="65" fillId="35" borderId="0" applyNumberFormat="0" applyBorder="0" applyAlignment="0" applyProtection="0"/>
    <xf numFmtId="0" fontId="65" fillId="39" borderId="0" applyNumberFormat="0" applyBorder="0" applyAlignment="0" applyProtection="0"/>
    <xf numFmtId="0" fontId="65" fillId="43" borderId="0" applyNumberFormat="0" applyBorder="0" applyAlignment="0" applyProtection="0"/>
    <xf numFmtId="0" fontId="65" fillId="47" borderId="0" applyNumberFormat="0" applyBorder="0" applyAlignment="0" applyProtection="0"/>
    <xf numFmtId="0" fontId="66" fillId="21" borderId="0" applyNumberFormat="0" applyBorder="0" applyAlignment="0" applyProtection="0"/>
    <xf numFmtId="0" fontId="67" fillId="24" borderId="16" applyNumberFormat="0" applyAlignment="0" applyProtection="0"/>
    <xf numFmtId="0" fontId="68" fillId="25" borderId="19" applyNumberFormat="0" applyAlignment="0" applyProtection="0"/>
    <xf numFmtId="0" fontId="69" fillId="0" borderId="0" applyNumberFormat="0" applyFill="0" applyBorder="0" applyAlignment="0" applyProtection="0"/>
    <xf numFmtId="0" fontId="70" fillId="20" borderId="0" applyNumberFormat="0" applyBorder="0" applyAlignment="0" applyProtection="0"/>
    <xf numFmtId="0" fontId="71" fillId="0" borderId="13" applyNumberFormat="0" applyFill="0" applyAlignment="0" applyProtection="0"/>
    <xf numFmtId="0" fontId="72" fillId="0" borderId="14" applyNumberFormat="0" applyFill="0" applyAlignment="0" applyProtection="0"/>
    <xf numFmtId="0" fontId="73" fillId="0" borderId="15" applyNumberFormat="0" applyFill="0" applyAlignment="0" applyProtection="0"/>
    <xf numFmtId="0" fontId="73" fillId="0" borderId="0" applyNumberFormat="0" applyFill="0" applyBorder="0" applyAlignment="0" applyProtection="0"/>
    <xf numFmtId="0" fontId="74" fillId="23" borderId="16" applyNumberFormat="0" applyAlignment="0" applyProtection="0"/>
    <xf numFmtId="0" fontId="75" fillId="0" borderId="18" applyNumberFormat="0" applyFill="0" applyAlignment="0" applyProtection="0"/>
    <xf numFmtId="0" fontId="76" fillId="22" borderId="0" applyNumberFormat="0" applyBorder="0" applyAlignment="0" applyProtection="0"/>
    <xf numFmtId="0" fontId="64" fillId="26" borderId="20" applyNumberFormat="0" applyFont="0" applyAlignment="0" applyProtection="0"/>
    <xf numFmtId="0" fontId="77" fillId="24" borderId="17" applyNumberFormat="0" applyAlignment="0" applyProtection="0"/>
    <xf numFmtId="0" fontId="78" fillId="0" borderId="21" applyNumberFormat="0" applyFill="0" applyAlignment="0" applyProtection="0"/>
    <xf numFmtId="0" fontId="79" fillId="0" borderId="0" applyNumberForma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3" fontId="53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9" fontId="53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86" fillId="0" borderId="0"/>
    <xf numFmtId="9" fontId="86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9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2" fillId="0" borderId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0" fillId="0" borderId="0"/>
    <xf numFmtId="0" fontId="30" fillId="0" borderId="0"/>
    <xf numFmtId="0" fontId="53" fillId="0" borderId="0"/>
    <xf numFmtId="0" fontId="7" fillId="0" borderId="0"/>
    <xf numFmtId="0" fontId="7" fillId="0" borderId="0"/>
    <xf numFmtId="0" fontId="86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228">
    <xf numFmtId="0" fontId="0" fillId="0" borderId="0" xfId="0"/>
    <xf numFmtId="0" fontId="53" fillId="0" borderId="10" xfId="40" applyBorder="1"/>
    <xf numFmtId="0" fontId="53" fillId="0" borderId="0" xfId="40"/>
    <xf numFmtId="0" fontId="81" fillId="0" borderId="0" xfId="0" applyFont="1" applyAlignment="1">
      <alignment vertical="center"/>
    </xf>
    <xf numFmtId="0" fontId="81" fillId="0" borderId="0" xfId="0" applyFont="1"/>
    <xf numFmtId="0" fontId="63" fillId="0" borderId="10" xfId="40" applyFont="1" applyBorder="1"/>
    <xf numFmtId="0" fontId="53" fillId="0" borderId="0" xfId="40" applyAlignment="1">
      <alignment horizontal="center"/>
    </xf>
    <xf numFmtId="0" fontId="53" fillId="0" borderId="11" xfId="40" applyBorder="1"/>
    <xf numFmtId="9" fontId="81" fillId="0" borderId="0" xfId="81" applyFont="1" applyBorder="1" applyAlignment="1">
      <alignment horizontal="center" vertical="center"/>
    </xf>
    <xf numFmtId="0" fontId="81" fillId="0" borderId="10" xfId="0" applyFont="1" applyBorder="1" applyAlignment="1">
      <alignment vertical="center"/>
    </xf>
    <xf numFmtId="0" fontId="81" fillId="0" borderId="0" xfId="0" applyFont="1" applyAlignment="1">
      <alignment horizontal="center"/>
    </xf>
    <xf numFmtId="0" fontId="81" fillId="0" borderId="22" xfId="0" applyFont="1" applyBorder="1" applyAlignment="1">
      <alignment horizontal="center" vertical="center"/>
    </xf>
    <xf numFmtId="0" fontId="80" fillId="0" borderId="22" xfId="0" applyFont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0" fillId="0" borderId="0" xfId="0" applyFont="1" applyAlignment="1">
      <alignment vertical="center"/>
    </xf>
    <xf numFmtId="3" fontId="81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left" vertical="center"/>
    </xf>
    <xf numFmtId="0" fontId="81" fillId="0" borderId="12" xfId="0" applyFont="1" applyBorder="1" applyAlignment="1">
      <alignment vertical="center"/>
    </xf>
    <xf numFmtId="0" fontId="81" fillId="0" borderId="10" xfId="0" applyFont="1" applyBorder="1" applyAlignment="1">
      <alignment horizontal="center" vertical="center"/>
    </xf>
    <xf numFmtId="0" fontId="80" fillId="0" borderId="0" xfId="0" applyFont="1" applyAlignment="1">
      <alignment horizontal="center" vertical="center"/>
    </xf>
    <xf numFmtId="3" fontId="81" fillId="0" borderId="0" xfId="0" applyNumberFormat="1" applyFont="1" applyAlignment="1">
      <alignment horizontal="center" vertical="center" wrapText="1"/>
    </xf>
    <xf numFmtId="166" fontId="81" fillId="0" borderId="0" xfId="81" applyNumberFormat="1" applyFont="1" applyBorder="1" applyAlignment="1">
      <alignment horizontal="center" vertical="center"/>
    </xf>
    <xf numFmtId="0" fontId="81" fillId="0" borderId="12" xfId="0" applyFont="1" applyBorder="1" applyAlignment="1">
      <alignment horizontal="center" vertical="center"/>
    </xf>
    <xf numFmtId="0" fontId="82" fillId="0" borderId="0" xfId="0" applyFont="1" applyAlignment="1">
      <alignment vertical="center"/>
    </xf>
    <xf numFmtId="166" fontId="84" fillId="0" borderId="0" xfId="81" applyNumberFormat="1" applyFont="1" applyBorder="1" applyAlignment="1">
      <alignment horizontal="center"/>
    </xf>
    <xf numFmtId="0" fontId="53" fillId="0" borderId="0" xfId="40" applyAlignment="1">
      <alignment wrapText="1"/>
    </xf>
    <xf numFmtId="0" fontId="63" fillId="0" borderId="22" xfId="40" applyFont="1" applyBorder="1"/>
    <xf numFmtId="0" fontId="88" fillId="0" borderId="22" xfId="0" applyFont="1" applyBorder="1" applyAlignment="1">
      <alignment horizontal="center" vertical="center"/>
    </xf>
    <xf numFmtId="0" fontId="88" fillId="0" borderId="23" xfId="0" applyFont="1" applyBorder="1" applyAlignment="1">
      <alignment horizontal="center" vertical="center"/>
    </xf>
    <xf numFmtId="0" fontId="89" fillId="0" borderId="0" xfId="0" applyFont="1" applyAlignment="1">
      <alignment vertical="center"/>
    </xf>
    <xf numFmtId="0" fontId="88" fillId="0" borderId="0" xfId="0" applyFont="1" applyAlignment="1">
      <alignment horizontal="center" vertical="center"/>
    </xf>
    <xf numFmtId="0" fontId="88" fillId="0" borderId="12" xfId="0" applyFont="1" applyBorder="1" applyAlignment="1">
      <alignment vertical="center"/>
    </xf>
    <xf numFmtId="0" fontId="88" fillId="0" borderId="0" xfId="0" applyFont="1" applyAlignment="1">
      <alignment vertical="center"/>
    </xf>
    <xf numFmtId="3" fontId="88" fillId="0" borderId="0" xfId="0" applyNumberFormat="1" applyFont="1" applyAlignment="1">
      <alignment horizontal="center" vertical="center"/>
    </xf>
    <xf numFmtId="3" fontId="88" fillId="0" borderId="0" xfId="0" applyNumberFormat="1" applyFont="1" applyAlignment="1">
      <alignment horizontal="center" vertical="center" wrapText="1"/>
    </xf>
    <xf numFmtId="167" fontId="88" fillId="0" borderId="0" xfId="0" applyNumberFormat="1" applyFont="1" applyAlignment="1">
      <alignment horizontal="center" vertical="center"/>
    </xf>
    <xf numFmtId="0" fontId="89" fillId="0" borderId="0" xfId="0" applyFont="1" applyAlignment="1">
      <alignment horizontal="left" vertical="center" wrapText="1"/>
    </xf>
    <xf numFmtId="3" fontId="90" fillId="0" borderId="0" xfId="0" applyNumberFormat="1" applyFont="1" applyAlignment="1">
      <alignment horizontal="center" vertical="center" wrapText="1"/>
    </xf>
    <xf numFmtId="2" fontId="81" fillId="0" borderId="0" xfId="0" applyNumberFormat="1" applyFont="1" applyAlignment="1">
      <alignment horizontal="center" vertical="center"/>
    </xf>
    <xf numFmtId="0" fontId="91" fillId="0" borderId="1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 wrapText="1"/>
    </xf>
    <xf numFmtId="0" fontId="28" fillId="0" borderId="12" xfId="0" applyFont="1" applyBorder="1" applyAlignment="1">
      <alignment vertical="center"/>
    </xf>
    <xf numFmtId="0" fontId="92" fillId="0" borderId="0" xfId="1124"/>
    <xf numFmtId="0" fontId="92" fillId="0" borderId="11" xfId="1124" applyBorder="1"/>
    <xf numFmtId="0" fontId="92" fillId="0" borderId="0" xfId="1124" applyAlignment="1">
      <alignment horizontal="center"/>
    </xf>
    <xf numFmtId="0" fontId="92" fillId="0" borderId="12" xfId="1124" applyBorder="1" applyAlignment="1">
      <alignment horizontal="center"/>
    </xf>
    <xf numFmtId="0" fontId="92" fillId="0" borderId="12" xfId="1124" applyBorder="1"/>
    <xf numFmtId="0" fontId="85" fillId="0" borderId="0" xfId="0" applyFont="1"/>
    <xf numFmtId="0" fontId="26" fillId="0" borderId="0" xfId="0" applyFont="1"/>
    <xf numFmtId="9" fontId="26" fillId="0" borderId="0" xfId="0" applyNumberFormat="1" applyFont="1"/>
    <xf numFmtId="10" fontId="26" fillId="0" borderId="0" xfId="0" applyNumberFormat="1" applyFont="1"/>
    <xf numFmtId="166" fontId="26" fillId="0" borderId="0" xfId="81" applyNumberFormat="1" applyFont="1"/>
    <xf numFmtId="166" fontId="85" fillId="0" borderId="0" xfId="81" applyNumberFormat="1" applyFont="1"/>
    <xf numFmtId="10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765" applyFont="1"/>
    <xf numFmtId="0" fontId="93" fillId="0" borderId="0" xfId="765" applyFont="1"/>
    <xf numFmtId="0" fontId="27" fillId="0" borderId="0" xfId="765" applyFont="1" applyAlignment="1">
      <alignment horizontal="center" vertical="center" wrapText="1"/>
    </xf>
    <xf numFmtId="165" fontId="27" fillId="0" borderId="0" xfId="765" applyNumberFormat="1" applyFont="1" applyAlignment="1">
      <alignment horizontal="center"/>
    </xf>
    <xf numFmtId="165" fontId="27" fillId="0" borderId="0" xfId="765" applyNumberFormat="1" applyFont="1"/>
    <xf numFmtId="3" fontId="27" fillId="0" borderId="0" xfId="765" applyNumberFormat="1" applyFont="1" applyAlignment="1">
      <alignment horizontal="center"/>
    </xf>
    <xf numFmtId="0" fontId="27" fillId="0" borderId="0" xfId="765" applyFont="1" applyAlignment="1">
      <alignment horizontal="center"/>
    </xf>
    <xf numFmtId="10" fontId="27" fillId="0" borderId="0" xfId="81" applyNumberFormat="1" applyFont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166" fontId="81" fillId="0" borderId="0" xfId="81" applyNumberFormat="1" applyFont="1" applyFill="1" applyBorder="1" applyAlignment="1">
      <alignment horizontal="center" vertical="center"/>
    </xf>
    <xf numFmtId="166" fontId="87" fillId="0" borderId="0" xfId="0" applyNumberFormat="1" applyFont="1" applyAlignment="1">
      <alignment horizontal="center" vertical="center"/>
    </xf>
    <xf numFmtId="168" fontId="26" fillId="0" borderId="0" xfId="81" applyNumberFormat="1" applyFont="1"/>
    <xf numFmtId="0" fontId="24" fillId="0" borderId="0" xfId="0" applyFont="1" applyAlignment="1">
      <alignment horizontal="center" vertical="center" wrapText="1"/>
    </xf>
    <xf numFmtId="0" fontId="94" fillId="0" borderId="0" xfId="0" applyFont="1"/>
    <xf numFmtId="0" fontId="25" fillId="0" borderId="0" xfId="765" applyFont="1"/>
    <xf numFmtId="0" fontId="25" fillId="0" borderId="0" xfId="765" applyFont="1" applyAlignment="1">
      <alignment horizontal="center" vertical="center" wrapText="1"/>
    </xf>
    <xf numFmtId="0" fontId="24" fillId="0" borderId="0" xfId="0" applyFont="1"/>
    <xf numFmtId="165" fontId="25" fillId="0" borderId="0" xfId="765" applyNumberFormat="1" applyFont="1" applyAlignment="1">
      <alignment horizontal="center"/>
    </xf>
    <xf numFmtId="165" fontId="25" fillId="0" borderId="0" xfId="765" applyNumberFormat="1" applyFont="1"/>
    <xf numFmtId="3" fontId="25" fillId="0" borderId="0" xfId="765" applyNumberFormat="1" applyFont="1" applyAlignment="1">
      <alignment horizontal="center"/>
    </xf>
    <xf numFmtId="3" fontId="25" fillId="0" borderId="0" xfId="765" applyNumberFormat="1" applyFont="1"/>
    <xf numFmtId="0" fontId="25" fillId="0" borderId="0" xfId="765" applyFont="1" applyAlignment="1">
      <alignment horizontal="center"/>
    </xf>
    <xf numFmtId="166" fontId="24" fillId="0" borderId="0" xfId="0" applyNumberFormat="1" applyFont="1" applyAlignment="1">
      <alignment horizontal="center"/>
    </xf>
    <xf numFmtId="165" fontId="25" fillId="0" borderId="0" xfId="765" applyNumberFormat="1" applyFont="1" applyAlignment="1">
      <alignment horizontal="left"/>
    </xf>
    <xf numFmtId="0" fontId="24" fillId="0" borderId="0" xfId="0" applyFont="1" applyAlignment="1">
      <alignment horizontal="center"/>
    </xf>
    <xf numFmtId="9" fontId="25" fillId="0" borderId="0" xfId="81" applyFont="1" applyBorder="1" applyAlignment="1">
      <alignment horizontal="center"/>
    </xf>
    <xf numFmtId="9" fontId="25" fillId="0" borderId="0" xfId="81" applyFont="1" applyFill="1" applyAlignment="1">
      <alignment horizontal="center"/>
    </xf>
    <xf numFmtId="0" fontId="25" fillId="0" borderId="0" xfId="40" applyFont="1" applyAlignment="1">
      <alignment horizontal="center" vertical="center" wrapText="1"/>
    </xf>
    <xf numFmtId="0" fontId="22" fillId="0" borderId="0" xfId="0" applyFont="1"/>
    <xf numFmtId="166" fontId="22" fillId="0" borderId="0" xfId="0" applyNumberFormat="1" applyFont="1" applyAlignment="1">
      <alignment horizontal="center"/>
    </xf>
    <xf numFmtId="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6" fontId="22" fillId="0" borderId="0" xfId="81" applyNumberFormat="1" applyFont="1" applyAlignment="1">
      <alignment horizontal="center"/>
    </xf>
    <xf numFmtId="1" fontId="23" fillId="0" borderId="0" xfId="40" applyNumberFormat="1" applyFont="1" applyAlignment="1">
      <alignment horizontal="left"/>
    </xf>
    <xf numFmtId="0" fontId="23" fillId="0" borderId="0" xfId="40" applyFont="1" applyAlignment="1">
      <alignment vertical="top" wrapText="1"/>
    </xf>
    <xf numFmtId="0" fontId="9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/>
    </xf>
    <xf numFmtId="165" fontId="21" fillId="0" borderId="0" xfId="765" applyNumberFormat="1" applyFont="1"/>
    <xf numFmtId="165" fontId="21" fillId="0" borderId="0" xfId="765" applyNumberFormat="1" applyFont="1" applyAlignment="1">
      <alignment horizontal="left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0" borderId="12" xfId="0" applyBorder="1"/>
    <xf numFmtId="0" fontId="0" fillId="0" borderId="11" xfId="0" applyBorder="1"/>
    <xf numFmtId="3" fontId="0" fillId="0" borderId="11" xfId="0" applyNumberFormat="1" applyBorder="1" applyAlignment="1">
      <alignment horizontal="center"/>
    </xf>
    <xf numFmtId="0" fontId="20" fillId="0" borderId="0" xfId="765" applyFont="1" applyAlignment="1">
      <alignment horizontal="center" vertical="center" wrapText="1"/>
    </xf>
    <xf numFmtId="165" fontId="20" fillId="0" borderId="0" xfId="765" applyNumberFormat="1" applyFont="1"/>
    <xf numFmtId="0" fontId="20" fillId="0" borderId="0" xfId="0" applyFont="1" applyAlignment="1">
      <alignment horizontal="center" vertical="center" wrapText="1"/>
    </xf>
    <xf numFmtId="168" fontId="24" fillId="0" borderId="0" xfId="81" applyNumberFormat="1" applyFont="1" applyAlignment="1">
      <alignment horizontal="center"/>
    </xf>
    <xf numFmtId="166" fontId="25" fillId="0" borderId="0" xfId="765" applyNumberFormat="1" applyFont="1" applyAlignment="1">
      <alignment horizontal="center"/>
    </xf>
    <xf numFmtId="10" fontId="25" fillId="0" borderId="0" xfId="81" applyNumberFormat="1" applyFont="1" applyAlignment="1">
      <alignment horizontal="center"/>
    </xf>
    <xf numFmtId="168" fontId="25" fillId="0" borderId="0" xfId="81" applyNumberFormat="1" applyFont="1" applyAlignment="1">
      <alignment horizontal="center"/>
    </xf>
    <xf numFmtId="166" fontId="25" fillId="0" borderId="0" xfId="81" applyNumberFormat="1" applyFont="1" applyBorder="1" applyAlignment="1">
      <alignment horizontal="center"/>
    </xf>
    <xf numFmtId="9" fontId="26" fillId="0" borderId="0" xfId="81" applyFont="1" applyFill="1" applyBorder="1" applyAlignment="1">
      <alignment horizontal="center"/>
    </xf>
    <xf numFmtId="166" fontId="26" fillId="0" borderId="0" xfId="81" applyNumberFormat="1" applyFont="1" applyBorder="1" applyAlignment="1">
      <alignment horizontal="center"/>
    </xf>
    <xf numFmtId="10" fontId="26" fillId="0" borderId="0" xfId="81" applyNumberFormat="1" applyFont="1" applyFill="1" applyBorder="1" applyAlignment="1">
      <alignment horizontal="center"/>
    </xf>
    <xf numFmtId="10" fontId="27" fillId="0" borderId="0" xfId="765" applyNumberFormat="1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93" fillId="0" borderId="0" xfId="0" applyFont="1" applyAlignment="1">
      <alignment horizontal="left" vertical="center"/>
    </xf>
    <xf numFmtId="166" fontId="20" fillId="0" borderId="0" xfId="81" applyNumberFormat="1" applyFont="1" applyAlignment="1">
      <alignment horizontal="center" vertical="center"/>
    </xf>
    <xf numFmtId="166" fontId="19" fillId="0" borderId="0" xfId="81" applyNumberFormat="1" applyFont="1" applyAlignment="1">
      <alignment horizontal="center" vertical="center"/>
    </xf>
    <xf numFmtId="0" fontId="19" fillId="0" borderId="0" xfId="0" applyFont="1" applyAlignment="1">
      <alignment wrapText="1"/>
    </xf>
    <xf numFmtId="166" fontId="19" fillId="0" borderId="0" xfId="81" applyNumberFormat="1" applyFont="1" applyAlignment="1">
      <alignment horizontal="center"/>
    </xf>
    <xf numFmtId="10" fontId="19" fillId="0" borderId="0" xfId="0" applyNumberFormat="1" applyFont="1"/>
    <xf numFmtId="166" fontId="19" fillId="0" borderId="0" xfId="81" applyNumberFormat="1" applyFont="1"/>
    <xf numFmtId="10" fontId="19" fillId="0" borderId="0" xfId="81" applyNumberFormat="1" applyFont="1" applyAlignment="1">
      <alignment horizontal="center"/>
    </xf>
    <xf numFmtId="10" fontId="19" fillId="0" borderId="0" xfId="81" applyNumberFormat="1" applyFont="1"/>
    <xf numFmtId="0" fontId="18" fillId="0" borderId="0" xfId="765" applyFont="1"/>
    <xf numFmtId="0" fontId="17" fillId="0" borderId="0" xfId="765" applyFont="1"/>
    <xf numFmtId="166" fontId="27" fillId="0" borderId="0" xfId="81" applyNumberFormat="1" applyFont="1"/>
    <xf numFmtId="168" fontId="27" fillId="0" borderId="0" xfId="765" applyNumberFormat="1" applyFont="1"/>
    <xf numFmtId="0" fontId="15" fillId="0" borderId="0" xfId="0" applyFont="1" applyAlignment="1">
      <alignment horizontal="center" vertical="center" wrapText="1"/>
    </xf>
    <xf numFmtId="0" fontId="16" fillId="0" borderId="0" xfId="765" applyFont="1" applyAlignment="1">
      <alignment horizontal="center" vertical="center" wrapText="1"/>
    </xf>
    <xf numFmtId="166" fontId="27" fillId="0" borderId="0" xfId="81" applyNumberFormat="1" applyFont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10" fontId="19" fillId="0" borderId="0" xfId="0" applyNumberFormat="1" applyFont="1" applyAlignment="1">
      <alignment horizontal="center"/>
    </xf>
    <xf numFmtId="0" fontId="80" fillId="0" borderId="22" xfId="0" applyFont="1" applyBorder="1"/>
    <xf numFmtId="0" fontId="81" fillId="0" borderId="22" xfId="0" applyFont="1" applyBorder="1"/>
    <xf numFmtId="3" fontId="81" fillId="0" borderId="0" xfId="0" applyNumberFormat="1" applyFont="1" applyAlignment="1">
      <alignment horizontal="center"/>
    </xf>
    <xf numFmtId="9" fontId="81" fillId="0" borderId="0" xfId="81" applyFont="1" applyBorder="1" applyAlignment="1">
      <alignment horizontal="center"/>
    </xf>
    <xf numFmtId="10" fontId="81" fillId="0" borderId="0" xfId="81" applyNumberFormat="1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166" fontId="88" fillId="0" borderId="0" xfId="81" applyNumberFormat="1" applyFont="1" applyBorder="1" applyAlignment="1">
      <alignment horizontal="center" vertical="center"/>
    </xf>
    <xf numFmtId="0" fontId="99" fillId="0" borderId="22" xfId="0" applyFont="1" applyBorder="1" applyAlignment="1">
      <alignment horizontal="center" vertical="center" wrapText="1"/>
    </xf>
    <xf numFmtId="3" fontId="99" fillId="0" borderId="0" xfId="0" applyNumberFormat="1" applyFont="1" applyAlignment="1">
      <alignment horizontal="center" vertical="center"/>
    </xf>
    <xf numFmtId="4" fontId="99" fillId="0" borderId="0" xfId="0" applyNumberFormat="1" applyFont="1" applyAlignment="1">
      <alignment horizontal="center" vertical="center"/>
    </xf>
    <xf numFmtId="167" fontId="88" fillId="0" borderId="0" xfId="0" applyNumberFormat="1" applyFont="1" applyAlignment="1">
      <alignment horizontal="center" vertical="center" wrapText="1"/>
    </xf>
    <xf numFmtId="4" fontId="88" fillId="0" borderId="0" xfId="0" applyNumberFormat="1" applyFont="1" applyAlignment="1">
      <alignment horizontal="center" vertical="center" wrapText="1"/>
    </xf>
    <xf numFmtId="167" fontId="100" fillId="0" borderId="0" xfId="0" applyNumberFormat="1" applyFont="1" applyAlignment="1">
      <alignment horizontal="center" vertical="center" wrapText="1"/>
    </xf>
    <xf numFmtId="167" fontId="99" fillId="0" borderId="0" xfId="0" applyNumberFormat="1" applyFont="1" applyAlignment="1">
      <alignment horizontal="center" vertical="center" wrapText="1"/>
    </xf>
    <xf numFmtId="166" fontId="81" fillId="0" borderId="0" xfId="81" applyNumberFormat="1" applyFont="1" applyBorder="1" applyAlignment="1">
      <alignment horizontal="center"/>
    </xf>
    <xf numFmtId="0" fontId="88" fillId="0" borderId="10" xfId="0" applyFont="1" applyBorder="1" applyAlignment="1">
      <alignment vertical="center"/>
    </xf>
    <xf numFmtId="166" fontId="99" fillId="0" borderId="0" xfId="81" applyNumberFormat="1" applyFont="1" applyBorder="1" applyAlignment="1">
      <alignment horizontal="center" vertical="center"/>
    </xf>
    <xf numFmtId="0" fontId="81" fillId="0" borderId="0" xfId="0" applyFont="1" applyAlignment="1">
      <alignment horizontal="left"/>
    </xf>
    <xf numFmtId="166" fontId="88" fillId="0" borderId="10" xfId="0" applyNumberFormat="1" applyFont="1" applyBorder="1" applyAlignment="1">
      <alignment horizontal="center" vertical="center"/>
    </xf>
    <xf numFmtId="166" fontId="88" fillId="0" borderId="10" xfId="81" applyNumberFormat="1" applyFont="1" applyBorder="1" applyAlignment="1">
      <alignment horizontal="center" vertical="center"/>
    </xf>
    <xf numFmtId="166" fontId="99" fillId="0" borderId="10" xfId="0" applyNumberFormat="1" applyFont="1" applyBorder="1" applyAlignment="1">
      <alignment horizontal="center" vertical="center"/>
    </xf>
    <xf numFmtId="0" fontId="10" fillId="0" borderId="0" xfId="765" applyFont="1" applyAlignment="1">
      <alignment horizontal="center" vertical="center" wrapText="1"/>
    </xf>
    <xf numFmtId="0" fontId="9" fillId="0" borderId="0" xfId="0" applyFont="1" applyAlignment="1">
      <alignment wrapText="1"/>
    </xf>
    <xf numFmtId="166" fontId="19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765" applyFont="1" applyAlignment="1">
      <alignment horizontal="center" vertical="center" wrapText="1"/>
    </xf>
    <xf numFmtId="10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166" fontId="6" fillId="0" borderId="0" xfId="138" applyNumberFormat="1" applyFont="1" applyBorder="1" applyAlignment="1">
      <alignment horizontal="center"/>
    </xf>
    <xf numFmtId="0" fontId="0" fillId="0" borderId="35" xfId="0" applyBorder="1"/>
    <xf numFmtId="0" fontId="0" fillId="0" borderId="35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/>
    </xf>
    <xf numFmtId="0" fontId="53" fillId="0" borderId="0" xfId="0" applyFont="1"/>
    <xf numFmtId="0" fontId="53" fillId="0" borderId="12" xfId="0" applyFont="1" applyBorder="1"/>
    <xf numFmtId="0" fontId="53" fillId="0" borderId="11" xfId="0" applyFont="1" applyBorder="1"/>
    <xf numFmtId="0" fontId="93" fillId="0" borderId="0" xfId="40" applyFont="1" applyAlignment="1">
      <alignment horizontal="center" vertical="center"/>
    </xf>
    <xf numFmtId="0" fontId="4" fillId="0" borderId="0" xfId="40" applyFont="1" applyAlignment="1">
      <alignment horizontal="center" vertical="center"/>
    </xf>
    <xf numFmtId="3" fontId="4" fillId="0" borderId="0" xfId="40" applyNumberFormat="1" applyFont="1" applyAlignment="1">
      <alignment horizontal="center" vertical="center"/>
    </xf>
    <xf numFmtId="1" fontId="4" fillId="0" borderId="0" xfId="40" applyNumberFormat="1" applyFont="1" applyAlignment="1">
      <alignment horizontal="center" vertical="center"/>
    </xf>
    <xf numFmtId="9" fontId="4" fillId="0" borderId="0" xfId="81" applyFont="1" applyBorder="1" applyAlignment="1">
      <alignment horizontal="center" vertical="center"/>
    </xf>
    <xf numFmtId="165" fontId="4" fillId="0" borderId="0" xfId="81" applyNumberFormat="1" applyFont="1" applyBorder="1" applyAlignment="1">
      <alignment horizontal="center" vertical="center"/>
    </xf>
    <xf numFmtId="2" fontId="4" fillId="0" borderId="0" xfId="40" applyNumberFormat="1" applyFont="1" applyAlignment="1">
      <alignment horizontal="center" vertical="center"/>
    </xf>
    <xf numFmtId="166" fontId="4" fillId="0" borderId="0" xfId="40" applyNumberFormat="1" applyFont="1" applyAlignment="1">
      <alignment horizontal="center" vertical="center"/>
    </xf>
    <xf numFmtId="166" fontId="4" fillId="0" borderId="10" xfId="40" applyNumberFormat="1" applyFont="1" applyBorder="1" applyAlignment="1">
      <alignment horizontal="center" vertical="center"/>
    </xf>
    <xf numFmtId="0" fontId="4" fillId="0" borderId="0" xfId="40" applyFont="1" applyAlignment="1">
      <alignment horizontal="left" vertical="center"/>
    </xf>
    <xf numFmtId="0" fontId="4" fillId="0" borderId="10" xfId="40" applyFont="1" applyBorder="1" applyAlignment="1">
      <alignment horizontal="left" vertical="center"/>
    </xf>
    <xf numFmtId="0" fontId="4" fillId="0" borderId="11" xfId="40" applyFont="1" applyBorder="1" applyAlignment="1">
      <alignment horizontal="center" vertical="center" wrapText="1"/>
    </xf>
    <xf numFmtId="0" fontId="103" fillId="0" borderId="11" xfId="0" applyFont="1" applyBorder="1" applyAlignment="1">
      <alignment horizontal="center" vertical="center" wrapText="1"/>
    </xf>
    <xf numFmtId="0" fontId="103" fillId="0" borderId="0" xfId="0" applyFont="1" applyAlignment="1">
      <alignment horizontal="center" vertical="center" wrapText="1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center" vertical="center"/>
    </xf>
    <xf numFmtId="0" fontId="104" fillId="0" borderId="0" xfId="0" applyFont="1" applyAlignment="1">
      <alignment horizontal="left" vertical="center" wrapText="1"/>
    </xf>
    <xf numFmtId="0" fontId="104" fillId="0" borderId="10" xfId="0" applyFont="1" applyBorder="1" applyAlignment="1">
      <alignment horizontal="left" vertical="center" wrapText="1"/>
    </xf>
    <xf numFmtId="0" fontId="105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3" fillId="0" borderId="10" xfId="0" applyFont="1" applyBorder="1"/>
    <xf numFmtId="0" fontId="4" fillId="0" borderId="10" xfId="0" applyFont="1" applyBorder="1"/>
    <xf numFmtId="0" fontId="4" fillId="0" borderId="0" xfId="0" applyFont="1"/>
    <xf numFmtId="0" fontId="93" fillId="0" borderId="0" xfId="0" applyFont="1"/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63" fillId="0" borderId="0" xfId="0" applyFont="1"/>
    <xf numFmtId="0" fontId="28" fillId="0" borderId="24" xfId="0" applyFont="1" applyBorder="1" applyAlignment="1">
      <alignment horizontal="center" vertical="center"/>
    </xf>
    <xf numFmtId="0" fontId="80" fillId="0" borderId="22" xfId="0" applyFont="1" applyBorder="1" applyAlignment="1">
      <alignment horizontal="center" vertical="center" wrapText="1"/>
    </xf>
    <xf numFmtId="0" fontId="80" fillId="0" borderId="22" xfId="0" applyFont="1" applyBorder="1" applyAlignment="1">
      <alignment horizontal="center" vertical="center"/>
    </xf>
    <xf numFmtId="2" fontId="81" fillId="0" borderId="12" xfId="0" applyNumberFormat="1" applyFont="1" applyBorder="1" applyAlignment="1">
      <alignment horizontal="center" vertical="center"/>
    </xf>
    <xf numFmtId="3" fontId="81" fillId="0" borderId="12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3" fontId="81" fillId="0" borderId="10" xfId="0" applyNumberFormat="1" applyFont="1" applyBorder="1" applyAlignment="1">
      <alignment horizontal="center" vertical="center"/>
    </xf>
    <xf numFmtId="0" fontId="81" fillId="0" borderId="10" xfId="0" applyFont="1" applyBorder="1" applyAlignment="1">
      <alignment horizontal="center" vertical="center"/>
    </xf>
    <xf numFmtId="0" fontId="81" fillId="0" borderId="12" xfId="0" applyFont="1" applyBorder="1" applyAlignment="1">
      <alignment horizontal="center" vertical="center"/>
    </xf>
    <xf numFmtId="0" fontId="81" fillId="0" borderId="31" xfId="0" applyFont="1" applyBorder="1" applyAlignment="1">
      <alignment horizontal="left" vertical="center" wrapText="1"/>
    </xf>
    <xf numFmtId="0" fontId="81" fillId="0" borderId="12" xfId="0" applyFont="1" applyBorder="1" applyAlignment="1">
      <alignment horizontal="left" vertical="center" wrapText="1"/>
    </xf>
    <xf numFmtId="0" fontId="81" fillId="0" borderId="32" xfId="0" applyFont="1" applyBorder="1" applyAlignment="1">
      <alignment horizontal="left" vertical="center" wrapText="1"/>
    </xf>
    <xf numFmtId="0" fontId="81" fillId="0" borderId="33" xfId="0" applyFont="1" applyBorder="1" applyAlignment="1">
      <alignment horizontal="left" vertical="center" wrapText="1"/>
    </xf>
    <xf numFmtId="0" fontId="81" fillId="0" borderId="11" xfId="0" applyFont="1" applyBorder="1" applyAlignment="1">
      <alignment horizontal="left" vertical="center" wrapText="1"/>
    </xf>
    <xf numFmtId="0" fontId="81" fillId="0" borderId="34" xfId="0" applyFont="1" applyBorder="1" applyAlignment="1">
      <alignment horizontal="left" vertical="center" wrapText="1"/>
    </xf>
    <xf numFmtId="0" fontId="93" fillId="0" borderId="22" xfId="4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2357">
    <cellStyle name="20% - Accent1" xfId="2" xr:uid="{00000000-0005-0000-0000-000000000000}"/>
    <cellStyle name="20% - Accent1 2" xfId="98" xr:uid="{00000000-0005-0000-0000-000001000000}"/>
    <cellStyle name="20% - Accent2" xfId="3" xr:uid="{00000000-0005-0000-0000-000002000000}"/>
    <cellStyle name="20% - Accent2 2" xfId="99" xr:uid="{00000000-0005-0000-0000-000003000000}"/>
    <cellStyle name="20% - Accent3" xfId="4" xr:uid="{00000000-0005-0000-0000-000004000000}"/>
    <cellStyle name="20% - Accent3 2" xfId="100" xr:uid="{00000000-0005-0000-0000-000005000000}"/>
    <cellStyle name="20% - Accent4" xfId="5" xr:uid="{00000000-0005-0000-0000-000006000000}"/>
    <cellStyle name="20% - Accent4 2" xfId="101" xr:uid="{00000000-0005-0000-0000-000007000000}"/>
    <cellStyle name="20% - Accent5" xfId="6" xr:uid="{00000000-0005-0000-0000-000008000000}"/>
    <cellStyle name="20% - Accent5 2" xfId="102" xr:uid="{00000000-0005-0000-0000-000009000000}"/>
    <cellStyle name="20% - Accent6" xfId="7" xr:uid="{00000000-0005-0000-0000-00000A000000}"/>
    <cellStyle name="20% - Accent6 2" xfId="103" xr:uid="{00000000-0005-0000-0000-00000B000000}"/>
    <cellStyle name="40% - Accent1" xfId="8" xr:uid="{00000000-0005-0000-0000-00000C000000}"/>
    <cellStyle name="40% - Accent1 2" xfId="104" xr:uid="{00000000-0005-0000-0000-00000D000000}"/>
    <cellStyle name="40% - Accent2" xfId="9" xr:uid="{00000000-0005-0000-0000-00000E000000}"/>
    <cellStyle name="40% - Accent2 2" xfId="105" xr:uid="{00000000-0005-0000-0000-00000F000000}"/>
    <cellStyle name="40% - Accent3" xfId="10" xr:uid="{00000000-0005-0000-0000-000010000000}"/>
    <cellStyle name="40% - Accent3 2" xfId="106" xr:uid="{00000000-0005-0000-0000-000011000000}"/>
    <cellStyle name="40% - Accent4" xfId="11" xr:uid="{00000000-0005-0000-0000-000012000000}"/>
    <cellStyle name="40% - Accent4 2" xfId="107" xr:uid="{00000000-0005-0000-0000-000013000000}"/>
    <cellStyle name="40% - Accent5" xfId="12" xr:uid="{00000000-0005-0000-0000-000014000000}"/>
    <cellStyle name="40% - Accent5 2" xfId="108" xr:uid="{00000000-0005-0000-0000-000015000000}"/>
    <cellStyle name="40% - Accent6" xfId="13" xr:uid="{00000000-0005-0000-0000-000016000000}"/>
    <cellStyle name="40% - Accent6 2" xfId="109" xr:uid="{00000000-0005-0000-0000-000017000000}"/>
    <cellStyle name="60% - Accent1" xfId="14" xr:uid="{00000000-0005-0000-0000-000018000000}"/>
    <cellStyle name="60% - Accent1 2" xfId="110" xr:uid="{00000000-0005-0000-0000-000019000000}"/>
    <cellStyle name="60% - Accent2" xfId="15" xr:uid="{00000000-0005-0000-0000-00001A000000}"/>
    <cellStyle name="60% - Accent2 2" xfId="111" xr:uid="{00000000-0005-0000-0000-00001B000000}"/>
    <cellStyle name="60% - Accent3" xfId="16" xr:uid="{00000000-0005-0000-0000-00001C000000}"/>
    <cellStyle name="60% - Accent3 2" xfId="112" xr:uid="{00000000-0005-0000-0000-00001D000000}"/>
    <cellStyle name="60% - Accent4" xfId="17" xr:uid="{00000000-0005-0000-0000-00001E000000}"/>
    <cellStyle name="60% - Accent4 2" xfId="113" xr:uid="{00000000-0005-0000-0000-00001F000000}"/>
    <cellStyle name="60% - Accent5" xfId="18" xr:uid="{00000000-0005-0000-0000-000020000000}"/>
    <cellStyle name="60% - Accent5 2" xfId="114" xr:uid="{00000000-0005-0000-0000-000021000000}"/>
    <cellStyle name="60% - Accent6" xfId="19" xr:uid="{00000000-0005-0000-0000-000022000000}"/>
    <cellStyle name="60% - Accent6 2" xfId="115" xr:uid="{00000000-0005-0000-0000-000023000000}"/>
    <cellStyle name="Accent1 2" xfId="116" xr:uid="{00000000-0005-0000-0000-000024000000}"/>
    <cellStyle name="Accent2 2" xfId="117" xr:uid="{00000000-0005-0000-0000-000025000000}"/>
    <cellStyle name="Accent3 2" xfId="118" xr:uid="{00000000-0005-0000-0000-000026000000}"/>
    <cellStyle name="Accent4 2" xfId="119" xr:uid="{00000000-0005-0000-0000-000027000000}"/>
    <cellStyle name="Accent5 2" xfId="120" xr:uid="{00000000-0005-0000-0000-000028000000}"/>
    <cellStyle name="Accent6 2" xfId="121" xr:uid="{00000000-0005-0000-0000-000029000000}"/>
    <cellStyle name="Bad" xfId="20" xr:uid="{00000000-0005-0000-0000-00002A000000}"/>
    <cellStyle name="Bad 2" xfId="122" xr:uid="{00000000-0005-0000-0000-00002B000000}"/>
    <cellStyle name="Calculation" xfId="21" xr:uid="{00000000-0005-0000-0000-00002C000000}"/>
    <cellStyle name="Calculation 2" xfId="123" xr:uid="{00000000-0005-0000-0000-00002D000000}"/>
    <cellStyle name="Check Cell" xfId="22" xr:uid="{00000000-0005-0000-0000-00002E000000}"/>
    <cellStyle name="Check Cell 2" xfId="124" xr:uid="{00000000-0005-0000-0000-00002F000000}"/>
    <cellStyle name="Commentaire" xfId="23" xr:uid="{00000000-0005-0000-0000-000030000000}"/>
    <cellStyle name="Date" xfId="24" xr:uid="{00000000-0005-0000-0000-000031000000}"/>
    <cellStyle name="En-tête 1" xfId="25" xr:uid="{00000000-0005-0000-0000-000032000000}"/>
    <cellStyle name="En-tête 2" xfId="26" xr:uid="{00000000-0005-0000-0000-000033000000}"/>
    <cellStyle name="Explanatory Text" xfId="27" xr:uid="{00000000-0005-0000-0000-000034000000}"/>
    <cellStyle name="Explanatory Text 2" xfId="125" xr:uid="{00000000-0005-0000-0000-000035000000}"/>
    <cellStyle name="Financier0" xfId="28" xr:uid="{00000000-0005-0000-0000-000036000000}"/>
    <cellStyle name="Followed Hyperlink" xfId="78" builtinId="9" hidden="1"/>
    <cellStyle name="Followed Hyperlink" xfId="80" builtinId="9" hidden="1"/>
    <cellStyle name="Followed Hyperlink" xfId="83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49" builtinId="9" hidden="1"/>
    <cellStyle name="Followed Hyperlink" xfId="350" builtinId="9" hidden="1"/>
    <cellStyle name="Followed Hyperlink" xfId="351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85" builtinId="9" hidden="1"/>
    <cellStyle name="Followed Hyperlink" xfId="386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413" builtinId="9" hidden="1"/>
    <cellStyle name="Followed Hyperlink" xfId="414" builtinId="9" hidden="1"/>
    <cellStyle name="Followed Hyperlink" xfId="415" builtinId="9" hidden="1"/>
    <cellStyle name="Followed Hyperlink" xfId="418" builtinId="9" hidden="1"/>
    <cellStyle name="Followed Hyperlink" xfId="419" builtinId="9" hidden="1"/>
    <cellStyle name="Followed Hyperlink" xfId="420" builtinId="9" hidden="1"/>
    <cellStyle name="Followed Hyperlink" xfId="421" builtinId="9" hidden="1"/>
    <cellStyle name="Followed Hyperlink" xfId="422" builtinId="9" hidden="1"/>
    <cellStyle name="Followed Hyperlink" xfId="423" builtinId="9" hidden="1"/>
    <cellStyle name="Followed Hyperlink" xfId="424" builtinId="9" hidden="1"/>
    <cellStyle name="Followed Hyperlink" xfId="425" builtinId="9" hidden="1"/>
    <cellStyle name="Followed Hyperlink" xfId="426" builtinId="9" hidden="1"/>
    <cellStyle name="Followed Hyperlink" xfId="427" builtinId="9" hidden="1"/>
    <cellStyle name="Followed Hyperlink" xfId="428" builtinId="9" hidden="1"/>
    <cellStyle name="Followed Hyperlink" xfId="429" builtinId="9" hidden="1"/>
    <cellStyle name="Followed Hyperlink" xfId="430" builtinId="9" hidden="1"/>
    <cellStyle name="Followed Hyperlink" xfId="431" builtinId="9" hidden="1"/>
    <cellStyle name="Followed Hyperlink" xfId="432" builtinId="9" hidden="1"/>
    <cellStyle name="Followed Hyperlink" xfId="433" builtinId="9" hidden="1"/>
    <cellStyle name="Followed Hyperlink" xfId="434" builtinId="9" hidden="1"/>
    <cellStyle name="Followed Hyperlink" xfId="435" builtinId="9" hidden="1"/>
    <cellStyle name="Followed Hyperlink" xfId="436" builtinId="9" hidden="1"/>
    <cellStyle name="Followed Hyperlink" xfId="437" builtinId="9" hidden="1"/>
    <cellStyle name="Followed Hyperlink" xfId="438" builtinId="9" hidden="1"/>
    <cellStyle name="Followed Hyperlink" xfId="439" builtinId="9" hidden="1"/>
    <cellStyle name="Followed Hyperlink" xfId="440" builtinId="9" hidden="1"/>
    <cellStyle name="Followed Hyperlink" xfId="441" builtinId="9" hidden="1"/>
    <cellStyle name="Followed Hyperlink" xfId="442" builtinId="9" hidden="1"/>
    <cellStyle name="Followed Hyperlink" xfId="443" builtinId="9" hidden="1"/>
    <cellStyle name="Followed Hyperlink" xfId="444" builtinId="9" hidden="1"/>
    <cellStyle name="Followed Hyperlink" xfId="445" builtinId="9" hidden="1"/>
    <cellStyle name="Followed Hyperlink" xfId="446" builtinId="9" hidden="1"/>
    <cellStyle name="Followed Hyperlink" xfId="447" builtinId="9" hidden="1"/>
    <cellStyle name="Followed Hyperlink" xfId="448" builtinId="9" hidden="1"/>
    <cellStyle name="Followed Hyperlink" xfId="449" builtinId="9" hidden="1"/>
    <cellStyle name="Followed Hyperlink" xfId="450" builtinId="9" hidden="1"/>
    <cellStyle name="Followed Hyperlink" xfId="451" builtinId="9" hidden="1"/>
    <cellStyle name="Followed Hyperlink" xfId="452" builtinId="9" hidden="1"/>
    <cellStyle name="Followed Hyperlink" xfId="453" builtinId="9" hidden="1"/>
    <cellStyle name="Followed Hyperlink" xfId="454" builtinId="9" hidden="1"/>
    <cellStyle name="Followed Hyperlink" xfId="455" builtinId="9" hidden="1"/>
    <cellStyle name="Followed Hyperlink" xfId="456" builtinId="9" hidden="1"/>
    <cellStyle name="Followed Hyperlink" xfId="457" builtinId="9" hidden="1"/>
    <cellStyle name="Followed Hyperlink" xfId="458" builtinId="9" hidden="1"/>
    <cellStyle name="Followed Hyperlink" xfId="459" builtinId="9" hidden="1"/>
    <cellStyle name="Followed Hyperlink" xfId="460" builtinId="9" hidden="1"/>
    <cellStyle name="Followed Hyperlink" xfId="461" builtinId="9" hidden="1"/>
    <cellStyle name="Followed Hyperlink" xfId="462" builtinId="9" hidden="1"/>
    <cellStyle name="Followed Hyperlink" xfId="463" builtinId="9" hidden="1"/>
    <cellStyle name="Followed Hyperlink" xfId="464" builtinId="9" hidden="1"/>
    <cellStyle name="Followed Hyperlink" xfId="465" builtinId="9" hidden="1"/>
    <cellStyle name="Followed Hyperlink" xfId="466" builtinId="9" hidden="1"/>
    <cellStyle name="Followed Hyperlink" xfId="467" builtinId="9" hidden="1"/>
    <cellStyle name="Followed Hyperlink" xfId="468" builtinId="9" hidden="1"/>
    <cellStyle name="Followed Hyperlink" xfId="469" builtinId="9" hidden="1"/>
    <cellStyle name="Followed Hyperlink" xfId="470" builtinId="9" hidden="1"/>
    <cellStyle name="Followed Hyperlink" xfId="471" builtinId="9" hidden="1"/>
    <cellStyle name="Followed Hyperlink" xfId="472" builtinId="9" hidden="1"/>
    <cellStyle name="Followed Hyperlink" xfId="473" builtinId="9" hidden="1"/>
    <cellStyle name="Followed Hyperlink" xfId="474" builtinId="9" hidden="1"/>
    <cellStyle name="Followed Hyperlink" xfId="475" builtinId="9" hidden="1"/>
    <cellStyle name="Followed Hyperlink" xfId="476" builtinId="9" hidden="1"/>
    <cellStyle name="Followed Hyperlink" xfId="477" builtinId="9" hidden="1"/>
    <cellStyle name="Followed Hyperlink" xfId="478" builtinId="9" hidden="1"/>
    <cellStyle name="Followed Hyperlink" xfId="479" builtinId="9" hidden="1"/>
    <cellStyle name="Followed Hyperlink" xfId="480" builtinId="9" hidden="1"/>
    <cellStyle name="Followed Hyperlink" xfId="481" builtinId="9" hidden="1"/>
    <cellStyle name="Followed Hyperlink" xfId="482" builtinId="9" hidden="1"/>
    <cellStyle name="Followed Hyperlink" xfId="483" builtinId="9" hidden="1"/>
    <cellStyle name="Followed Hyperlink" xfId="484" builtinId="9" hidden="1"/>
    <cellStyle name="Followed Hyperlink" xfId="485" builtinId="9" hidden="1"/>
    <cellStyle name="Followed Hyperlink" xfId="486" builtinId="9" hidden="1"/>
    <cellStyle name="Followed Hyperlink" xfId="487" builtinId="9" hidden="1"/>
    <cellStyle name="Followed Hyperlink" xfId="488" builtinId="9" hidden="1"/>
    <cellStyle name="Followed Hyperlink" xfId="489" builtinId="9" hidden="1"/>
    <cellStyle name="Followed Hyperlink" xfId="490" builtinId="9" hidden="1"/>
    <cellStyle name="Followed Hyperlink" xfId="491" builtinId="9" hidden="1"/>
    <cellStyle name="Followed Hyperlink" xfId="492" builtinId="9" hidden="1"/>
    <cellStyle name="Followed Hyperlink" xfId="493" builtinId="9" hidden="1"/>
    <cellStyle name="Followed Hyperlink" xfId="494" builtinId="9" hidden="1"/>
    <cellStyle name="Followed Hyperlink" xfId="495" builtinId="9" hidden="1"/>
    <cellStyle name="Followed Hyperlink" xfId="496" builtinId="9" hidden="1"/>
    <cellStyle name="Followed Hyperlink" xfId="497" builtinId="9" hidden="1"/>
    <cellStyle name="Followed Hyperlink" xfId="498" builtinId="9" hidden="1"/>
    <cellStyle name="Followed Hyperlink" xfId="499" builtinId="9" hidden="1"/>
    <cellStyle name="Followed Hyperlink" xfId="500" builtinId="9" hidden="1"/>
    <cellStyle name="Followed Hyperlink" xfId="501" builtinId="9" hidden="1"/>
    <cellStyle name="Followed Hyperlink" xfId="502" builtinId="9" hidden="1"/>
    <cellStyle name="Followed Hyperlink" xfId="503" builtinId="9" hidden="1"/>
    <cellStyle name="Followed Hyperlink" xfId="504" builtinId="9" hidden="1"/>
    <cellStyle name="Followed Hyperlink" xfId="505" builtinId="9" hidden="1"/>
    <cellStyle name="Followed Hyperlink" xfId="506" builtinId="9" hidden="1"/>
    <cellStyle name="Followed Hyperlink" xfId="507" builtinId="9" hidden="1"/>
    <cellStyle name="Followed Hyperlink" xfId="508" builtinId="9" hidden="1"/>
    <cellStyle name="Followed Hyperlink" xfId="509" builtinId="9" hidden="1"/>
    <cellStyle name="Followed Hyperlink" xfId="510" builtinId="9" hidden="1"/>
    <cellStyle name="Followed Hyperlink" xfId="511" builtinId="9" hidden="1"/>
    <cellStyle name="Followed Hyperlink" xfId="512" builtinId="9" hidden="1"/>
    <cellStyle name="Followed Hyperlink" xfId="513" builtinId="9" hidden="1"/>
    <cellStyle name="Followed Hyperlink" xfId="514" builtinId="9" hidden="1"/>
    <cellStyle name="Followed Hyperlink" xfId="515" builtinId="9" hidden="1"/>
    <cellStyle name="Followed Hyperlink" xfId="516" builtinId="9" hidden="1"/>
    <cellStyle name="Followed Hyperlink" xfId="517" builtinId="9" hidden="1"/>
    <cellStyle name="Followed Hyperlink" xfId="518" builtinId="9" hidden="1"/>
    <cellStyle name="Followed Hyperlink" xfId="519" builtinId="9" hidden="1"/>
    <cellStyle name="Followed Hyperlink" xfId="520" builtinId="9" hidden="1"/>
    <cellStyle name="Followed Hyperlink" xfId="521" builtinId="9" hidden="1"/>
    <cellStyle name="Followed Hyperlink" xfId="522" builtinId="9" hidden="1"/>
    <cellStyle name="Followed Hyperlink" xfId="523" builtinId="9" hidden="1"/>
    <cellStyle name="Followed Hyperlink" xfId="524" builtinId="9" hidden="1"/>
    <cellStyle name="Followed Hyperlink" xfId="525" builtinId="9" hidden="1"/>
    <cellStyle name="Followed Hyperlink" xfId="526" builtinId="9" hidden="1"/>
    <cellStyle name="Followed Hyperlink" xfId="527" builtinId="9" hidden="1"/>
    <cellStyle name="Followed Hyperlink" xfId="528" builtinId="9" hidden="1"/>
    <cellStyle name="Followed Hyperlink" xfId="529" builtinId="9" hidden="1"/>
    <cellStyle name="Followed Hyperlink" xfId="530" builtinId="9" hidden="1"/>
    <cellStyle name="Followed Hyperlink" xfId="531" builtinId="9" hidden="1"/>
    <cellStyle name="Followed Hyperlink" xfId="532" builtinId="9" hidden="1"/>
    <cellStyle name="Followed Hyperlink" xfId="533" builtinId="9" hidden="1"/>
    <cellStyle name="Followed Hyperlink" xfId="534" builtinId="9" hidden="1"/>
    <cellStyle name="Followed Hyperlink" xfId="535" builtinId="9" hidden="1"/>
    <cellStyle name="Followed Hyperlink" xfId="536" builtinId="9" hidden="1"/>
    <cellStyle name="Followed Hyperlink" xfId="537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Followed Hyperlink" xfId="563" builtinId="9" hidden="1"/>
    <cellStyle name="Followed Hyperlink" xfId="564" builtinId="9" hidden="1"/>
    <cellStyle name="Followed Hyperlink" xfId="565" builtinId="9" hidden="1"/>
    <cellStyle name="Followed Hyperlink" xfId="566" builtinId="9" hidden="1"/>
    <cellStyle name="Followed Hyperlink" xfId="567" builtinId="9" hidden="1"/>
    <cellStyle name="Followed Hyperlink" xfId="568" builtinId="9" hidden="1"/>
    <cellStyle name="Followed Hyperlink" xfId="569" builtinId="9" hidden="1"/>
    <cellStyle name="Followed Hyperlink" xfId="570" builtinId="9" hidden="1"/>
    <cellStyle name="Followed Hyperlink" xfId="571" builtinId="9" hidden="1"/>
    <cellStyle name="Followed Hyperlink" xfId="572" builtinId="9" hidden="1"/>
    <cellStyle name="Followed Hyperlink" xfId="573" builtinId="9" hidden="1"/>
    <cellStyle name="Followed Hyperlink" xfId="574" builtinId="9" hidden="1"/>
    <cellStyle name="Followed Hyperlink" xfId="575" builtinId="9" hidden="1"/>
    <cellStyle name="Followed Hyperlink" xfId="576" builtinId="9" hidden="1"/>
    <cellStyle name="Followed Hyperlink" xfId="577" builtinId="9" hidden="1"/>
    <cellStyle name="Followed Hyperlink" xfId="578" builtinId="9" hidden="1"/>
    <cellStyle name="Followed Hyperlink" xfId="579" builtinId="9" hidden="1"/>
    <cellStyle name="Followed Hyperlink" xfId="580" builtinId="9" hidden="1"/>
    <cellStyle name="Followed Hyperlink" xfId="581" builtinId="9" hidden="1"/>
    <cellStyle name="Followed Hyperlink" xfId="582" builtinId="9" hidden="1"/>
    <cellStyle name="Followed Hyperlink" xfId="583" builtinId="9" hidden="1"/>
    <cellStyle name="Followed Hyperlink" xfId="584" builtinId="9" hidden="1"/>
    <cellStyle name="Followed Hyperlink" xfId="585" builtinId="9" hidden="1"/>
    <cellStyle name="Followed Hyperlink" xfId="586" builtinId="9" hidden="1"/>
    <cellStyle name="Followed Hyperlink" xfId="587" builtinId="9" hidden="1"/>
    <cellStyle name="Followed Hyperlink" xfId="588" builtinId="9" hidden="1"/>
    <cellStyle name="Followed Hyperlink" xfId="589" builtinId="9" hidden="1"/>
    <cellStyle name="Followed Hyperlink" xfId="590" builtinId="9" hidden="1"/>
    <cellStyle name="Followed Hyperlink" xfId="591" builtinId="9" hidden="1"/>
    <cellStyle name="Followed Hyperlink" xfId="592" builtinId="9" hidden="1"/>
    <cellStyle name="Followed Hyperlink" xfId="593" builtinId="9" hidden="1"/>
    <cellStyle name="Followed Hyperlink" xfId="594" builtinId="9" hidden="1"/>
    <cellStyle name="Followed Hyperlink" xfId="595" builtinId="9" hidden="1"/>
    <cellStyle name="Followed Hyperlink" xfId="596" builtinId="9" hidden="1"/>
    <cellStyle name="Followed Hyperlink" xfId="597" builtinId="9" hidden="1"/>
    <cellStyle name="Followed Hyperlink" xfId="598" builtinId="9" hidden="1"/>
    <cellStyle name="Followed Hyperlink" xfId="599" builtinId="9" hidden="1"/>
    <cellStyle name="Followed Hyperlink" xfId="600" builtinId="9" hidden="1"/>
    <cellStyle name="Followed Hyperlink" xfId="601" builtinId="9" hidden="1"/>
    <cellStyle name="Followed Hyperlink" xfId="602" builtinId="9" hidden="1"/>
    <cellStyle name="Followed Hyperlink" xfId="603" builtinId="9" hidden="1"/>
    <cellStyle name="Followed Hyperlink" xfId="604" builtinId="9" hidden="1"/>
    <cellStyle name="Followed Hyperlink" xfId="605" builtinId="9" hidden="1"/>
    <cellStyle name="Followed Hyperlink" xfId="606" builtinId="9" hidden="1"/>
    <cellStyle name="Followed Hyperlink" xfId="607" builtinId="9" hidden="1"/>
    <cellStyle name="Followed Hyperlink" xfId="608" builtinId="9" hidden="1"/>
    <cellStyle name="Followed Hyperlink" xfId="609" builtinId="9" hidden="1"/>
    <cellStyle name="Followed Hyperlink" xfId="610" builtinId="9" hidden="1"/>
    <cellStyle name="Followed Hyperlink" xfId="611" builtinId="9" hidden="1"/>
    <cellStyle name="Followed Hyperlink" xfId="612" builtinId="9" hidden="1"/>
    <cellStyle name="Followed Hyperlink" xfId="613" builtinId="9" hidden="1"/>
    <cellStyle name="Followed Hyperlink" xfId="614" builtinId="9" hidden="1"/>
    <cellStyle name="Followed Hyperlink" xfId="615" builtinId="9" hidden="1"/>
    <cellStyle name="Followed Hyperlink" xfId="616" builtinId="9" hidden="1"/>
    <cellStyle name="Followed Hyperlink" xfId="617" builtinId="9" hidden="1"/>
    <cellStyle name="Followed Hyperlink" xfId="618" builtinId="9" hidden="1"/>
    <cellStyle name="Followed Hyperlink" xfId="619" builtinId="9" hidden="1"/>
    <cellStyle name="Followed Hyperlink" xfId="620" builtinId="9" hidden="1"/>
    <cellStyle name="Followed Hyperlink" xfId="621" builtinId="9" hidden="1"/>
    <cellStyle name="Followed Hyperlink" xfId="622" builtinId="9" hidden="1"/>
    <cellStyle name="Followed Hyperlink" xfId="623" builtinId="9" hidden="1"/>
    <cellStyle name="Followed Hyperlink" xfId="624" builtinId="9" hidden="1"/>
    <cellStyle name="Followed Hyperlink" xfId="625" builtinId="9" hidden="1"/>
    <cellStyle name="Followed Hyperlink" xfId="626" builtinId="9" hidden="1"/>
    <cellStyle name="Followed Hyperlink" xfId="627" builtinId="9" hidden="1"/>
    <cellStyle name="Followed Hyperlink" xfId="628" builtinId="9" hidden="1"/>
    <cellStyle name="Followed Hyperlink" xfId="629" builtinId="9" hidden="1"/>
    <cellStyle name="Followed Hyperlink" xfId="630" builtinId="9" hidden="1"/>
    <cellStyle name="Followed Hyperlink" xfId="631" builtinId="9" hidden="1"/>
    <cellStyle name="Followed Hyperlink" xfId="632" builtinId="9" hidden="1"/>
    <cellStyle name="Followed Hyperlink" xfId="633" builtinId="9" hidden="1"/>
    <cellStyle name="Followed Hyperlink" xfId="634" builtinId="9" hidden="1"/>
    <cellStyle name="Followed Hyperlink" xfId="635" builtinId="9" hidden="1"/>
    <cellStyle name="Followed Hyperlink" xfId="636" builtinId="9" hidden="1"/>
    <cellStyle name="Followed Hyperlink" xfId="637" builtinId="9" hidden="1"/>
    <cellStyle name="Followed Hyperlink" xfId="638" builtinId="9" hidden="1"/>
    <cellStyle name="Followed Hyperlink" xfId="639" builtinId="9" hidden="1"/>
    <cellStyle name="Followed Hyperlink" xfId="640" builtinId="9" hidden="1"/>
    <cellStyle name="Followed Hyperlink" xfId="641" builtinId="9" hidden="1"/>
    <cellStyle name="Followed Hyperlink" xfId="642" builtinId="9" hidden="1"/>
    <cellStyle name="Followed Hyperlink" xfId="643" builtinId="9" hidden="1"/>
    <cellStyle name="Followed Hyperlink" xfId="644" builtinId="9" hidden="1"/>
    <cellStyle name="Followed Hyperlink" xfId="645" builtinId="9" hidden="1"/>
    <cellStyle name="Followed Hyperlink" xfId="646" builtinId="9" hidden="1"/>
    <cellStyle name="Followed Hyperlink" xfId="647" builtinId="9" hidden="1"/>
    <cellStyle name="Followed Hyperlink" xfId="648" builtinId="9" hidden="1"/>
    <cellStyle name="Followed Hyperlink" xfId="649" builtinId="9" hidden="1"/>
    <cellStyle name="Followed Hyperlink" xfId="650" builtinId="9" hidden="1"/>
    <cellStyle name="Followed Hyperlink" xfId="651" builtinId="9" hidden="1"/>
    <cellStyle name="Followed Hyperlink" xfId="652" builtinId="9" hidden="1"/>
    <cellStyle name="Followed Hyperlink" xfId="653" builtinId="9" hidden="1"/>
    <cellStyle name="Followed Hyperlink" xfId="654" builtinId="9" hidden="1"/>
    <cellStyle name="Followed Hyperlink" xfId="655" builtinId="9" hidden="1"/>
    <cellStyle name="Followed Hyperlink" xfId="656" builtinId="9" hidden="1"/>
    <cellStyle name="Followed Hyperlink" xfId="657" builtinId="9" hidden="1"/>
    <cellStyle name="Followed Hyperlink" xfId="658" builtinId="9" hidden="1"/>
    <cellStyle name="Followed Hyperlink" xfId="659" builtinId="9" hidden="1"/>
    <cellStyle name="Followed Hyperlink" xfId="660" builtinId="9" hidden="1"/>
    <cellStyle name="Followed Hyperlink" xfId="661" builtinId="9" hidden="1"/>
    <cellStyle name="Followed Hyperlink" xfId="662" builtinId="9" hidden="1"/>
    <cellStyle name="Followed Hyperlink" xfId="663" builtinId="9" hidden="1"/>
    <cellStyle name="Followed Hyperlink" xfId="664" builtinId="9" hidden="1"/>
    <cellStyle name="Followed Hyperlink" xfId="665" builtinId="9" hidden="1"/>
    <cellStyle name="Followed Hyperlink" xfId="666" builtinId="9" hidden="1"/>
    <cellStyle name="Followed Hyperlink" xfId="667" builtinId="9" hidden="1"/>
    <cellStyle name="Followed Hyperlink" xfId="668" builtinId="9" hidden="1"/>
    <cellStyle name="Followed Hyperlink" xfId="669" builtinId="9" hidden="1"/>
    <cellStyle name="Followed Hyperlink" xfId="670" builtinId="9" hidden="1"/>
    <cellStyle name="Followed Hyperlink" xfId="671" builtinId="9" hidden="1"/>
    <cellStyle name="Followed Hyperlink" xfId="672" builtinId="9" hidden="1"/>
    <cellStyle name="Followed Hyperlink" xfId="673" builtinId="9" hidden="1"/>
    <cellStyle name="Followed Hyperlink" xfId="674" builtinId="9" hidden="1"/>
    <cellStyle name="Followed Hyperlink" xfId="675" builtinId="9" hidden="1"/>
    <cellStyle name="Followed Hyperlink" xfId="676" builtinId="9" hidden="1"/>
    <cellStyle name="Followed Hyperlink" xfId="677" builtinId="9" hidden="1"/>
    <cellStyle name="Followed Hyperlink" xfId="678" builtinId="9" hidden="1"/>
    <cellStyle name="Followed Hyperlink" xfId="679" builtinId="9" hidden="1"/>
    <cellStyle name="Followed Hyperlink" xfId="680" builtinId="9" hidden="1"/>
    <cellStyle name="Followed Hyperlink" xfId="681" builtinId="9" hidden="1"/>
    <cellStyle name="Followed Hyperlink" xfId="682" builtinId="9" hidden="1"/>
    <cellStyle name="Followed Hyperlink" xfId="683" builtinId="9" hidden="1"/>
    <cellStyle name="Followed Hyperlink" xfId="684" builtinId="9" hidden="1"/>
    <cellStyle name="Followed Hyperlink" xfId="685" builtinId="9" hidden="1"/>
    <cellStyle name="Followed Hyperlink" xfId="686" builtinId="9" hidden="1"/>
    <cellStyle name="Followed Hyperlink" xfId="687" builtinId="9" hidden="1"/>
    <cellStyle name="Followed Hyperlink" xfId="688" builtinId="9" hidden="1"/>
    <cellStyle name="Followed Hyperlink" xfId="689" builtinId="9" hidden="1"/>
    <cellStyle name="Followed Hyperlink" xfId="690" builtinId="9" hidden="1"/>
    <cellStyle name="Followed Hyperlink" xfId="691" builtinId="9" hidden="1"/>
    <cellStyle name="Followed Hyperlink" xfId="692" builtinId="9" hidden="1"/>
    <cellStyle name="Followed Hyperlink" xfId="693" builtinId="9" hidden="1"/>
    <cellStyle name="Followed Hyperlink" xfId="694" builtinId="9" hidden="1"/>
    <cellStyle name="Followed Hyperlink" xfId="695" builtinId="9" hidden="1"/>
    <cellStyle name="Followed Hyperlink" xfId="696" builtinId="9" hidden="1"/>
    <cellStyle name="Followed Hyperlink" xfId="697" builtinId="9" hidden="1"/>
    <cellStyle name="Followed Hyperlink" xfId="698" builtinId="9" hidden="1"/>
    <cellStyle name="Followed Hyperlink" xfId="699" builtinId="9" hidden="1"/>
    <cellStyle name="Followed Hyperlink" xfId="700" builtinId="9" hidden="1"/>
    <cellStyle name="Followed Hyperlink" xfId="701" builtinId="9" hidden="1"/>
    <cellStyle name="Followed Hyperlink" xfId="702" builtinId="9" hidden="1"/>
    <cellStyle name="Followed Hyperlink" xfId="703" builtinId="9" hidden="1"/>
    <cellStyle name="Followed Hyperlink" xfId="704" builtinId="9" hidden="1"/>
    <cellStyle name="Followed Hyperlink" xfId="705" builtinId="9" hidden="1"/>
    <cellStyle name="Followed Hyperlink" xfId="706" builtinId="9" hidden="1"/>
    <cellStyle name="Followed Hyperlink" xfId="707" builtinId="9" hidden="1"/>
    <cellStyle name="Followed Hyperlink" xfId="708" builtinId="9" hidden="1"/>
    <cellStyle name="Followed Hyperlink" xfId="709" builtinId="9" hidden="1"/>
    <cellStyle name="Followed Hyperlink" xfId="710" builtinId="9" hidden="1"/>
    <cellStyle name="Followed Hyperlink" xfId="711" builtinId="9" hidden="1"/>
    <cellStyle name="Followed Hyperlink" xfId="712" builtinId="9" hidden="1"/>
    <cellStyle name="Followed Hyperlink" xfId="713" builtinId="9" hidden="1"/>
    <cellStyle name="Followed Hyperlink" xfId="714" builtinId="9" hidden="1"/>
    <cellStyle name="Followed Hyperlink" xfId="715" builtinId="9" hidden="1"/>
    <cellStyle name="Followed Hyperlink" xfId="716" builtinId="9" hidden="1"/>
    <cellStyle name="Followed Hyperlink" xfId="717" builtinId="9" hidden="1"/>
    <cellStyle name="Followed Hyperlink" xfId="718" builtinId="9" hidden="1"/>
    <cellStyle name="Followed Hyperlink" xfId="719" builtinId="9" hidden="1"/>
    <cellStyle name="Followed Hyperlink" xfId="720" builtinId="9" hidden="1"/>
    <cellStyle name="Followed Hyperlink" xfId="721" builtinId="9" hidden="1"/>
    <cellStyle name="Followed Hyperlink" xfId="722" builtinId="9" hidden="1"/>
    <cellStyle name="Followed Hyperlink" xfId="723" builtinId="9" hidden="1"/>
    <cellStyle name="Followed Hyperlink" xfId="724" builtinId="9" hidden="1"/>
    <cellStyle name="Followed Hyperlink" xfId="725" builtinId="9" hidden="1"/>
    <cellStyle name="Followed Hyperlink" xfId="726" builtinId="9" hidden="1"/>
    <cellStyle name="Followed Hyperlink" xfId="727" builtinId="9" hidden="1"/>
    <cellStyle name="Followed Hyperlink" xfId="728" builtinId="9" hidden="1"/>
    <cellStyle name="Followed Hyperlink" xfId="729" builtinId="9" hidden="1"/>
    <cellStyle name="Followed Hyperlink" xfId="730" builtinId="9" hidden="1"/>
    <cellStyle name="Followed Hyperlink" xfId="731" builtinId="9" hidden="1"/>
    <cellStyle name="Followed Hyperlink" xfId="732" builtinId="9" hidden="1"/>
    <cellStyle name="Followed Hyperlink" xfId="733" builtinId="9" hidden="1"/>
    <cellStyle name="Followed Hyperlink" xfId="734" builtinId="9" hidden="1"/>
    <cellStyle name="Followed Hyperlink" xfId="735" builtinId="9" hidden="1"/>
    <cellStyle name="Followed Hyperlink" xfId="736" builtinId="9" hidden="1"/>
    <cellStyle name="Followed Hyperlink" xfId="737" builtinId="9" hidden="1"/>
    <cellStyle name="Followed Hyperlink" xfId="738" builtinId="9" hidden="1"/>
    <cellStyle name="Followed Hyperlink" xfId="739" builtinId="9" hidden="1"/>
    <cellStyle name="Followed Hyperlink" xfId="740" builtinId="9" hidden="1"/>
    <cellStyle name="Followed Hyperlink" xfId="741" builtinId="9" hidden="1"/>
    <cellStyle name="Followed Hyperlink" xfId="742" builtinId="9" hidden="1"/>
    <cellStyle name="Followed Hyperlink" xfId="743" builtinId="9" hidden="1"/>
    <cellStyle name="Followed Hyperlink" xfId="744" builtinId="9" hidden="1"/>
    <cellStyle name="Followed Hyperlink" xfId="745" builtinId="9" hidden="1"/>
    <cellStyle name="Followed Hyperlink" xfId="746" builtinId="9" hidden="1"/>
    <cellStyle name="Followed Hyperlink" xfId="747" builtinId="9" hidden="1"/>
    <cellStyle name="Followed Hyperlink" xfId="748" builtinId="9" hidden="1"/>
    <cellStyle name="Followed Hyperlink" xfId="749" builtinId="9" hidden="1"/>
    <cellStyle name="Followed Hyperlink" xfId="750" builtinId="9" hidden="1"/>
    <cellStyle name="Followed Hyperlink" xfId="751" builtinId="9" hidden="1"/>
    <cellStyle name="Followed Hyperlink" xfId="752" builtinId="9" hidden="1"/>
    <cellStyle name="Followed Hyperlink" xfId="753" builtinId="9" hidden="1"/>
    <cellStyle name="Followed Hyperlink" xfId="754" builtinId="9" hidden="1"/>
    <cellStyle name="Followed Hyperlink" xfId="755" builtinId="9" hidden="1"/>
    <cellStyle name="Followed Hyperlink" xfId="756" builtinId="9" hidden="1"/>
    <cellStyle name="Followed Hyperlink" xfId="757" builtinId="9" hidden="1"/>
    <cellStyle name="Followed Hyperlink" xfId="758" builtinId="9" hidden="1"/>
    <cellStyle name="Followed Hyperlink" xfId="759" builtinId="9" hidden="1"/>
    <cellStyle name="Followed Hyperlink" xfId="760" builtinId="9" hidden="1"/>
    <cellStyle name="Followed Hyperlink" xfId="761" builtinId="9" hidden="1"/>
    <cellStyle name="Followed Hyperlink" xfId="762" builtinId="9" hidden="1"/>
    <cellStyle name="Followed Hyperlink" xfId="763" builtinId="9" hidden="1"/>
    <cellStyle name="Followed Hyperlink" xfId="764" builtinId="9" hidden="1"/>
    <cellStyle name="Followed Hyperlink" xfId="767" builtinId="9" hidden="1"/>
    <cellStyle name="Followed Hyperlink" xfId="768" builtinId="9" hidden="1"/>
    <cellStyle name="Followed Hyperlink" xfId="769" builtinId="9" hidden="1"/>
    <cellStyle name="Followed Hyperlink" xfId="770" builtinId="9" hidden="1"/>
    <cellStyle name="Followed Hyperlink" xfId="771" builtinId="9" hidden="1"/>
    <cellStyle name="Followed Hyperlink" xfId="772" builtinId="9" hidden="1"/>
    <cellStyle name="Followed Hyperlink" xfId="773" builtinId="9" hidden="1"/>
    <cellStyle name="Followed Hyperlink" xfId="774" builtinId="9" hidden="1"/>
    <cellStyle name="Followed Hyperlink" xfId="775" builtinId="9" hidden="1"/>
    <cellStyle name="Followed Hyperlink" xfId="776" builtinId="9" hidden="1"/>
    <cellStyle name="Followed Hyperlink" xfId="777" builtinId="9" hidden="1"/>
    <cellStyle name="Followed Hyperlink" xfId="778" builtinId="9" hidden="1"/>
    <cellStyle name="Followed Hyperlink" xfId="779" builtinId="9" hidden="1"/>
    <cellStyle name="Followed Hyperlink" xfId="780" builtinId="9" hidden="1"/>
    <cellStyle name="Followed Hyperlink" xfId="781" builtinId="9" hidden="1"/>
    <cellStyle name="Followed Hyperlink" xfId="782" builtinId="9" hidden="1"/>
    <cellStyle name="Followed Hyperlink" xfId="783" builtinId="9" hidden="1"/>
    <cellStyle name="Followed Hyperlink" xfId="784" builtinId="9" hidden="1"/>
    <cellStyle name="Followed Hyperlink" xfId="785" builtinId="9" hidden="1"/>
    <cellStyle name="Followed Hyperlink" xfId="786" builtinId="9" hidden="1"/>
    <cellStyle name="Followed Hyperlink" xfId="787" builtinId="9" hidden="1"/>
    <cellStyle name="Followed Hyperlink" xfId="788" builtinId="9" hidden="1"/>
    <cellStyle name="Followed Hyperlink" xfId="790" builtinId="9" hidden="1"/>
    <cellStyle name="Followed Hyperlink" xfId="791" builtinId="9" hidden="1"/>
    <cellStyle name="Followed Hyperlink" xfId="792" builtinId="9" hidden="1"/>
    <cellStyle name="Followed Hyperlink" xfId="793" builtinId="9" hidden="1"/>
    <cellStyle name="Followed Hyperlink" xfId="794" builtinId="9" hidden="1"/>
    <cellStyle name="Followed Hyperlink" xfId="795" builtinId="9" hidden="1"/>
    <cellStyle name="Followed Hyperlink" xfId="796" builtinId="9" hidden="1"/>
    <cellStyle name="Followed Hyperlink" xfId="797" builtinId="9" hidden="1"/>
    <cellStyle name="Followed Hyperlink" xfId="798" builtinId="9" hidden="1"/>
    <cellStyle name="Followed Hyperlink" xfId="799" builtinId="9" hidden="1"/>
    <cellStyle name="Followed Hyperlink" xfId="800" builtinId="9" hidden="1"/>
    <cellStyle name="Followed Hyperlink" xfId="801" builtinId="9" hidden="1"/>
    <cellStyle name="Followed Hyperlink" xfId="802" builtinId="9" hidden="1"/>
    <cellStyle name="Followed Hyperlink" xfId="803" builtinId="9" hidden="1"/>
    <cellStyle name="Followed Hyperlink" xfId="804" builtinId="9" hidden="1"/>
    <cellStyle name="Followed Hyperlink" xfId="805" builtinId="9" hidden="1"/>
    <cellStyle name="Followed Hyperlink" xfId="806" builtinId="9" hidden="1"/>
    <cellStyle name="Followed Hyperlink" xfId="807" builtinId="9" hidden="1"/>
    <cellStyle name="Followed Hyperlink" xfId="808" builtinId="9" hidden="1"/>
    <cellStyle name="Followed Hyperlink" xfId="809" builtinId="9" hidden="1"/>
    <cellStyle name="Followed Hyperlink" xfId="810" builtinId="9" hidden="1"/>
    <cellStyle name="Followed Hyperlink" xfId="811" builtinId="9" hidden="1"/>
    <cellStyle name="Followed Hyperlink" xfId="812" builtinId="9" hidden="1"/>
    <cellStyle name="Followed Hyperlink" xfId="813" builtinId="9" hidden="1"/>
    <cellStyle name="Followed Hyperlink" xfId="814" builtinId="9" hidden="1"/>
    <cellStyle name="Followed Hyperlink" xfId="815" builtinId="9" hidden="1"/>
    <cellStyle name="Followed Hyperlink" xfId="816" builtinId="9" hidden="1"/>
    <cellStyle name="Followed Hyperlink" xfId="817" builtinId="9" hidden="1"/>
    <cellStyle name="Followed Hyperlink" xfId="818" builtinId="9" hidden="1"/>
    <cellStyle name="Followed Hyperlink" xfId="819" builtinId="9" hidden="1"/>
    <cellStyle name="Followed Hyperlink" xfId="820" builtinId="9" hidden="1"/>
    <cellStyle name="Followed Hyperlink" xfId="821" builtinId="9" hidden="1"/>
    <cellStyle name="Followed Hyperlink" xfId="822" builtinId="9" hidden="1"/>
    <cellStyle name="Followed Hyperlink" xfId="823" builtinId="9" hidden="1"/>
    <cellStyle name="Followed Hyperlink" xfId="824" builtinId="9" hidden="1"/>
    <cellStyle name="Followed Hyperlink" xfId="825" builtinId="9" hidden="1"/>
    <cellStyle name="Followed Hyperlink" xfId="826" builtinId="9" hidden="1"/>
    <cellStyle name="Followed Hyperlink" xfId="827" builtinId="9" hidden="1"/>
    <cellStyle name="Followed Hyperlink" xfId="828" builtinId="9" hidden="1"/>
    <cellStyle name="Followed Hyperlink" xfId="829" builtinId="9" hidden="1"/>
    <cellStyle name="Followed Hyperlink" xfId="830" builtinId="9" hidden="1"/>
    <cellStyle name="Followed Hyperlink" xfId="831" builtinId="9" hidden="1"/>
    <cellStyle name="Followed Hyperlink" xfId="832" builtinId="9" hidden="1"/>
    <cellStyle name="Followed Hyperlink" xfId="833" builtinId="9" hidden="1"/>
    <cellStyle name="Followed Hyperlink" xfId="834" builtinId="9" hidden="1"/>
    <cellStyle name="Followed Hyperlink" xfId="835" builtinId="9" hidden="1"/>
    <cellStyle name="Followed Hyperlink" xfId="836" builtinId="9" hidden="1"/>
    <cellStyle name="Followed Hyperlink" xfId="837" builtinId="9" hidden="1"/>
    <cellStyle name="Followed Hyperlink" xfId="838" builtinId="9" hidden="1"/>
    <cellStyle name="Followed Hyperlink" xfId="839" builtinId="9" hidden="1"/>
    <cellStyle name="Followed Hyperlink" xfId="840" builtinId="9" hidden="1"/>
    <cellStyle name="Followed Hyperlink" xfId="841" builtinId="9" hidden="1"/>
    <cellStyle name="Followed Hyperlink" xfId="842" builtinId="9" hidden="1"/>
    <cellStyle name="Followed Hyperlink" xfId="843" builtinId="9" hidden="1"/>
    <cellStyle name="Followed Hyperlink" xfId="844" builtinId="9" hidden="1"/>
    <cellStyle name="Followed Hyperlink" xfId="845" builtinId="9" hidden="1"/>
    <cellStyle name="Followed Hyperlink" xfId="846" builtinId="9" hidden="1"/>
    <cellStyle name="Followed Hyperlink" xfId="847" builtinId="9" hidden="1"/>
    <cellStyle name="Followed Hyperlink" xfId="848" builtinId="9" hidden="1"/>
    <cellStyle name="Followed Hyperlink" xfId="849" builtinId="9" hidden="1"/>
    <cellStyle name="Followed Hyperlink" xfId="850" builtinId="9" hidden="1"/>
    <cellStyle name="Followed Hyperlink" xfId="851" builtinId="9" hidden="1"/>
    <cellStyle name="Followed Hyperlink" xfId="852" builtinId="9" hidden="1"/>
    <cellStyle name="Followed Hyperlink" xfId="853" builtinId="9" hidden="1"/>
    <cellStyle name="Followed Hyperlink" xfId="854" builtinId="9" hidden="1"/>
    <cellStyle name="Followed Hyperlink" xfId="855" builtinId="9" hidden="1"/>
    <cellStyle name="Followed Hyperlink" xfId="856" builtinId="9" hidden="1"/>
    <cellStyle name="Followed Hyperlink" xfId="857" builtinId="9" hidden="1"/>
    <cellStyle name="Followed Hyperlink" xfId="858" builtinId="9" hidden="1"/>
    <cellStyle name="Followed Hyperlink" xfId="859" builtinId="9" hidden="1"/>
    <cellStyle name="Followed Hyperlink" xfId="860" builtinId="9" hidden="1"/>
    <cellStyle name="Followed Hyperlink" xfId="861" builtinId="9" hidden="1"/>
    <cellStyle name="Followed Hyperlink" xfId="862" builtinId="9" hidden="1"/>
    <cellStyle name="Followed Hyperlink" xfId="863" builtinId="9" hidden="1"/>
    <cellStyle name="Followed Hyperlink" xfId="864" builtinId="9" hidden="1"/>
    <cellStyle name="Followed Hyperlink" xfId="865" builtinId="9" hidden="1"/>
    <cellStyle name="Followed Hyperlink" xfId="866" builtinId="9" hidden="1"/>
    <cellStyle name="Followed Hyperlink" xfId="867" builtinId="9" hidden="1"/>
    <cellStyle name="Followed Hyperlink" xfId="868" builtinId="9" hidden="1"/>
    <cellStyle name="Followed Hyperlink" xfId="869" builtinId="9" hidden="1"/>
    <cellStyle name="Followed Hyperlink" xfId="870" builtinId="9" hidden="1"/>
    <cellStyle name="Followed Hyperlink" xfId="871" builtinId="9" hidden="1"/>
    <cellStyle name="Followed Hyperlink" xfId="872" builtinId="9" hidden="1"/>
    <cellStyle name="Followed Hyperlink" xfId="873" builtinId="9" hidden="1"/>
    <cellStyle name="Followed Hyperlink" xfId="874" builtinId="9" hidden="1"/>
    <cellStyle name="Followed Hyperlink" xfId="875" builtinId="9" hidden="1"/>
    <cellStyle name="Followed Hyperlink" xfId="876" builtinId="9" hidden="1"/>
    <cellStyle name="Followed Hyperlink" xfId="877" builtinId="9" hidden="1"/>
    <cellStyle name="Followed Hyperlink" xfId="878" builtinId="9" hidden="1"/>
    <cellStyle name="Followed Hyperlink" xfId="879" builtinId="9" hidden="1"/>
    <cellStyle name="Followed Hyperlink" xfId="880" builtinId="9" hidden="1"/>
    <cellStyle name="Followed Hyperlink" xfId="881" builtinId="9" hidden="1"/>
    <cellStyle name="Followed Hyperlink" xfId="882" builtinId="9" hidden="1"/>
    <cellStyle name="Followed Hyperlink" xfId="883" builtinId="9" hidden="1"/>
    <cellStyle name="Followed Hyperlink" xfId="884" builtinId="9" hidden="1"/>
    <cellStyle name="Followed Hyperlink" xfId="885" builtinId="9" hidden="1"/>
    <cellStyle name="Followed Hyperlink" xfId="886" builtinId="9" hidden="1"/>
    <cellStyle name="Followed Hyperlink" xfId="887" builtinId="9" hidden="1"/>
    <cellStyle name="Followed Hyperlink" xfId="888" builtinId="9" hidden="1"/>
    <cellStyle name="Followed Hyperlink" xfId="889" builtinId="9" hidden="1"/>
    <cellStyle name="Followed Hyperlink" xfId="890" builtinId="9" hidden="1"/>
    <cellStyle name="Followed Hyperlink" xfId="891" builtinId="9" hidden="1"/>
    <cellStyle name="Followed Hyperlink" xfId="892" builtinId="9" hidden="1"/>
    <cellStyle name="Followed Hyperlink" xfId="893" builtinId="9" hidden="1"/>
    <cellStyle name="Followed Hyperlink" xfId="894" builtinId="9" hidden="1"/>
    <cellStyle name="Followed Hyperlink" xfId="895" builtinId="9" hidden="1"/>
    <cellStyle name="Followed Hyperlink" xfId="896" builtinId="9" hidden="1"/>
    <cellStyle name="Followed Hyperlink" xfId="897" builtinId="9" hidden="1"/>
    <cellStyle name="Followed Hyperlink" xfId="898" builtinId="9" hidden="1"/>
    <cellStyle name="Followed Hyperlink" xfId="899" builtinId="9" hidden="1"/>
    <cellStyle name="Followed Hyperlink" xfId="900" builtinId="9" hidden="1"/>
    <cellStyle name="Followed Hyperlink" xfId="901" builtinId="9" hidden="1"/>
    <cellStyle name="Followed Hyperlink" xfId="902" builtinId="9" hidden="1"/>
    <cellStyle name="Followed Hyperlink" xfId="903" builtinId="9" hidden="1"/>
    <cellStyle name="Followed Hyperlink" xfId="904" builtinId="9" hidden="1"/>
    <cellStyle name="Followed Hyperlink" xfId="905" builtinId="9" hidden="1"/>
    <cellStyle name="Followed Hyperlink" xfId="906" builtinId="9" hidden="1"/>
    <cellStyle name="Followed Hyperlink" xfId="907" builtinId="9" hidden="1"/>
    <cellStyle name="Followed Hyperlink" xfId="908" builtinId="9" hidden="1"/>
    <cellStyle name="Followed Hyperlink" xfId="909" builtinId="9" hidden="1"/>
    <cellStyle name="Followed Hyperlink" xfId="910" builtinId="9" hidden="1"/>
    <cellStyle name="Followed Hyperlink" xfId="911" builtinId="9" hidden="1"/>
    <cellStyle name="Followed Hyperlink" xfId="912" builtinId="9" hidden="1"/>
    <cellStyle name="Followed Hyperlink" xfId="913" builtinId="9" hidden="1"/>
    <cellStyle name="Followed Hyperlink" xfId="914" builtinId="9" hidden="1"/>
    <cellStyle name="Followed Hyperlink" xfId="915" builtinId="9" hidden="1"/>
    <cellStyle name="Followed Hyperlink" xfId="916" builtinId="9" hidden="1"/>
    <cellStyle name="Followed Hyperlink" xfId="917" builtinId="9" hidden="1"/>
    <cellStyle name="Followed Hyperlink" xfId="918" builtinId="9" hidden="1"/>
    <cellStyle name="Followed Hyperlink" xfId="919" builtinId="9" hidden="1"/>
    <cellStyle name="Followed Hyperlink" xfId="920" builtinId="9" hidden="1"/>
    <cellStyle name="Followed Hyperlink" xfId="921" builtinId="9" hidden="1"/>
    <cellStyle name="Followed Hyperlink" xfId="922" builtinId="9" hidden="1"/>
    <cellStyle name="Followed Hyperlink" xfId="923" builtinId="9" hidden="1"/>
    <cellStyle name="Followed Hyperlink" xfId="924" builtinId="9" hidden="1"/>
    <cellStyle name="Followed Hyperlink" xfId="925" builtinId="9" hidden="1"/>
    <cellStyle name="Followed Hyperlink" xfId="926" builtinId="9" hidden="1"/>
    <cellStyle name="Followed Hyperlink" xfId="927" builtinId="9" hidden="1"/>
    <cellStyle name="Followed Hyperlink" xfId="928" builtinId="9" hidden="1"/>
    <cellStyle name="Followed Hyperlink" xfId="929" builtinId="9" hidden="1"/>
    <cellStyle name="Followed Hyperlink" xfId="930" builtinId="9" hidden="1"/>
    <cellStyle name="Followed Hyperlink" xfId="931" builtinId="9" hidden="1"/>
    <cellStyle name="Followed Hyperlink" xfId="932" builtinId="9" hidden="1"/>
    <cellStyle name="Followed Hyperlink" xfId="933" builtinId="9" hidden="1"/>
    <cellStyle name="Followed Hyperlink" xfId="934" builtinId="9" hidden="1"/>
    <cellStyle name="Followed Hyperlink" xfId="935" builtinId="9" hidden="1"/>
    <cellStyle name="Followed Hyperlink" xfId="936" builtinId="9" hidden="1"/>
    <cellStyle name="Followed Hyperlink" xfId="937" builtinId="9" hidden="1"/>
    <cellStyle name="Followed Hyperlink" xfId="938" builtinId="9" hidden="1"/>
    <cellStyle name="Followed Hyperlink" xfId="939" builtinId="9" hidden="1"/>
    <cellStyle name="Followed Hyperlink" xfId="940" builtinId="9" hidden="1"/>
    <cellStyle name="Followed Hyperlink" xfId="941" builtinId="9" hidden="1"/>
    <cellStyle name="Followed Hyperlink" xfId="942" builtinId="9" hidden="1"/>
    <cellStyle name="Followed Hyperlink" xfId="943" builtinId="9" hidden="1"/>
    <cellStyle name="Followed Hyperlink" xfId="944" builtinId="9" hidden="1"/>
    <cellStyle name="Followed Hyperlink" xfId="945" builtinId="9" hidden="1"/>
    <cellStyle name="Followed Hyperlink" xfId="946" builtinId="9" hidden="1"/>
    <cellStyle name="Followed Hyperlink" xfId="947" builtinId="9" hidden="1"/>
    <cellStyle name="Followed Hyperlink" xfId="948" builtinId="9" hidden="1"/>
    <cellStyle name="Followed Hyperlink" xfId="949" builtinId="9" hidden="1"/>
    <cellStyle name="Followed Hyperlink" xfId="950" builtinId="9" hidden="1"/>
    <cellStyle name="Followed Hyperlink" xfId="951" builtinId="9" hidden="1"/>
    <cellStyle name="Followed Hyperlink" xfId="952" builtinId="9" hidden="1"/>
    <cellStyle name="Followed Hyperlink" xfId="953" builtinId="9" hidden="1"/>
    <cellStyle name="Followed Hyperlink" xfId="954" builtinId="9" hidden="1"/>
    <cellStyle name="Followed Hyperlink" xfId="955" builtinId="9" hidden="1"/>
    <cellStyle name="Followed Hyperlink" xfId="956" builtinId="9" hidden="1"/>
    <cellStyle name="Followed Hyperlink" xfId="957" builtinId="9" hidden="1"/>
    <cellStyle name="Followed Hyperlink" xfId="958" builtinId="9" hidden="1"/>
    <cellStyle name="Followed Hyperlink" xfId="959" builtinId="9" hidden="1"/>
    <cellStyle name="Followed Hyperlink" xfId="960" builtinId="9" hidden="1"/>
    <cellStyle name="Followed Hyperlink" xfId="961" builtinId="9" hidden="1"/>
    <cellStyle name="Followed Hyperlink" xfId="963" builtinId="9" hidden="1"/>
    <cellStyle name="Followed Hyperlink" xfId="965" builtinId="9" hidden="1"/>
    <cellStyle name="Followed Hyperlink" xfId="967" builtinId="9" hidden="1"/>
    <cellStyle name="Followed Hyperlink" xfId="969" builtinId="9" hidden="1"/>
    <cellStyle name="Followed Hyperlink" xfId="971" builtinId="9" hidden="1"/>
    <cellStyle name="Followed Hyperlink" xfId="973" builtinId="9" hidden="1"/>
    <cellStyle name="Followed Hyperlink" xfId="975" builtinId="9" hidden="1"/>
    <cellStyle name="Followed Hyperlink" xfId="977" builtinId="9" hidden="1"/>
    <cellStyle name="Followed Hyperlink" xfId="979" builtinId="9" hidden="1"/>
    <cellStyle name="Followed Hyperlink" xfId="981" builtinId="9" hidden="1"/>
    <cellStyle name="Followed Hyperlink" xfId="983" builtinId="9" hidden="1"/>
    <cellStyle name="Followed Hyperlink" xfId="985" builtinId="9" hidden="1"/>
    <cellStyle name="Followed Hyperlink" xfId="987" builtinId="9" hidden="1"/>
    <cellStyle name="Followed Hyperlink" xfId="989" builtinId="9" hidden="1"/>
    <cellStyle name="Followed Hyperlink" xfId="991" builtinId="9" hidden="1"/>
    <cellStyle name="Followed Hyperlink" xfId="993" builtinId="9" hidden="1"/>
    <cellStyle name="Followed Hyperlink" xfId="995" builtinId="9" hidden="1"/>
    <cellStyle name="Followed Hyperlink" xfId="997" builtinId="9" hidden="1"/>
    <cellStyle name="Followed Hyperlink" xfId="999" builtinId="9" hidden="1"/>
    <cellStyle name="Followed Hyperlink" xfId="1001" builtinId="9" hidden="1"/>
    <cellStyle name="Followed Hyperlink" xfId="1003" builtinId="9" hidden="1"/>
    <cellStyle name="Followed Hyperlink" xfId="1005" builtinId="9" hidden="1"/>
    <cellStyle name="Followed Hyperlink" xfId="1007" builtinId="9" hidden="1"/>
    <cellStyle name="Followed Hyperlink" xfId="1009" builtinId="9" hidden="1"/>
    <cellStyle name="Followed Hyperlink" xfId="1011" builtinId="9" hidden="1"/>
    <cellStyle name="Followed Hyperlink" xfId="1013" builtinId="9" hidden="1"/>
    <cellStyle name="Followed Hyperlink" xfId="1015" builtinId="9" hidden="1"/>
    <cellStyle name="Followed Hyperlink" xfId="1017" builtinId="9" hidden="1"/>
    <cellStyle name="Followed Hyperlink" xfId="1019" builtinId="9" hidden="1"/>
    <cellStyle name="Followed Hyperlink" xfId="1021" builtinId="9" hidden="1"/>
    <cellStyle name="Followed Hyperlink" xfId="1023" builtinId="9" hidden="1"/>
    <cellStyle name="Followed Hyperlink" xfId="1025" builtinId="9" hidden="1"/>
    <cellStyle name="Followed Hyperlink" xfId="1027" builtinId="9" hidden="1"/>
    <cellStyle name="Followed Hyperlink" xfId="1029" builtinId="9" hidden="1"/>
    <cellStyle name="Followed Hyperlink" xfId="1031" builtinId="9" hidden="1"/>
    <cellStyle name="Followed Hyperlink" xfId="1033" builtinId="9" hidden="1"/>
    <cellStyle name="Followed Hyperlink" xfId="1035" builtinId="9" hidden="1"/>
    <cellStyle name="Followed Hyperlink" xfId="1037" builtinId="9" hidden="1"/>
    <cellStyle name="Followed Hyperlink" xfId="1039" builtinId="9" hidden="1"/>
    <cellStyle name="Followed Hyperlink" xfId="1041" builtinId="9" hidden="1"/>
    <cellStyle name="Followed Hyperlink" xfId="1043" builtinId="9" hidden="1"/>
    <cellStyle name="Followed Hyperlink" xfId="1045" builtinId="9" hidden="1"/>
    <cellStyle name="Followed Hyperlink" xfId="1047" builtinId="9" hidden="1"/>
    <cellStyle name="Followed Hyperlink" xfId="1049" builtinId="9" hidden="1"/>
    <cellStyle name="Followed Hyperlink" xfId="1051" builtinId="9" hidden="1"/>
    <cellStyle name="Followed Hyperlink" xfId="1053" builtinId="9" hidden="1"/>
    <cellStyle name="Followed Hyperlink" xfId="1055" builtinId="9" hidden="1"/>
    <cellStyle name="Followed Hyperlink" xfId="1057" builtinId="9" hidden="1"/>
    <cellStyle name="Followed Hyperlink" xfId="1059" builtinId="9" hidden="1"/>
    <cellStyle name="Followed Hyperlink" xfId="1061" builtinId="9" hidden="1"/>
    <cellStyle name="Followed Hyperlink" xfId="1063" builtinId="9" hidden="1"/>
    <cellStyle name="Followed Hyperlink" xfId="1065" builtinId="9" hidden="1"/>
    <cellStyle name="Followed Hyperlink" xfId="1067" builtinId="9" hidden="1"/>
    <cellStyle name="Followed Hyperlink" xfId="1069" builtinId="9" hidden="1"/>
    <cellStyle name="Followed Hyperlink" xfId="1071" builtinId="9" hidden="1"/>
    <cellStyle name="Followed Hyperlink" xfId="1073" builtinId="9" hidden="1"/>
    <cellStyle name="Followed Hyperlink" xfId="1075" builtinId="9" hidden="1"/>
    <cellStyle name="Followed Hyperlink" xfId="1077" builtinId="9" hidden="1"/>
    <cellStyle name="Followed Hyperlink" xfId="1079" builtinId="9" hidden="1"/>
    <cellStyle name="Followed Hyperlink" xfId="1081" builtinId="9" hidden="1"/>
    <cellStyle name="Followed Hyperlink" xfId="1083" builtinId="9" hidden="1"/>
    <cellStyle name="Followed Hyperlink" xfId="1085" builtinId="9" hidden="1"/>
    <cellStyle name="Followed Hyperlink" xfId="1087" builtinId="9" hidden="1"/>
    <cellStyle name="Followed Hyperlink" xfId="1089" builtinId="9" hidden="1"/>
    <cellStyle name="Followed Hyperlink" xfId="1091" builtinId="9" hidden="1"/>
    <cellStyle name="Followed Hyperlink" xfId="1093" builtinId="9" hidden="1"/>
    <cellStyle name="Followed Hyperlink" xfId="1095" builtinId="9" hidden="1"/>
    <cellStyle name="Followed Hyperlink" xfId="1097" builtinId="9" hidden="1"/>
    <cellStyle name="Followed Hyperlink" xfId="1099" builtinId="9" hidden="1"/>
    <cellStyle name="Followed Hyperlink" xfId="1101" builtinId="9" hidden="1"/>
    <cellStyle name="Followed Hyperlink" xfId="1103" builtinId="9" hidden="1"/>
    <cellStyle name="Followed Hyperlink" xfId="1105" builtinId="9" hidden="1"/>
    <cellStyle name="Followed Hyperlink" xfId="1107" builtinId="9" hidden="1"/>
    <cellStyle name="Followed Hyperlink" xfId="1109" builtinId="9" hidden="1"/>
    <cellStyle name="Followed Hyperlink" xfId="1111" builtinId="9" hidden="1"/>
    <cellStyle name="Followed Hyperlink" xfId="1113" builtinId="9" hidden="1"/>
    <cellStyle name="Followed Hyperlink" xfId="1115" builtinId="9" hidden="1"/>
    <cellStyle name="Followed Hyperlink" xfId="1117" builtinId="9" hidden="1"/>
    <cellStyle name="Followed Hyperlink" xfId="1119" builtinId="9" hidden="1"/>
    <cellStyle name="Followed Hyperlink" xfId="1121" builtinId="9" hidden="1"/>
    <cellStyle name="Followed Hyperlink" xfId="1123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3" builtinId="9" hidden="1"/>
    <cellStyle name="Followed Hyperlink" xfId="2164" builtinId="9" hidden="1"/>
    <cellStyle name="Followed Hyperlink" xfId="2165" builtinId="9" hidden="1"/>
    <cellStyle name="Followed Hyperlink" xfId="2166" builtinId="9" hidden="1"/>
    <cellStyle name="Followed Hyperlink" xfId="2167" builtinId="9" hidden="1"/>
    <cellStyle name="Followed Hyperlink" xfId="2168" builtinId="9" hidden="1"/>
    <cellStyle name="Followed Hyperlink" xfId="2169" builtinId="9" hidden="1"/>
    <cellStyle name="Followed Hyperlink" xfId="2170" builtinId="9" hidden="1"/>
    <cellStyle name="Followed Hyperlink" xfId="2171" builtinId="9" hidden="1"/>
    <cellStyle name="Followed Hyperlink" xfId="2172" builtinId="9" hidden="1"/>
    <cellStyle name="Followed Hyperlink" xfId="2173" builtinId="9" hidden="1"/>
    <cellStyle name="Followed Hyperlink" xfId="2175" builtinId="9" hidden="1"/>
    <cellStyle name="Followed Hyperlink" xfId="2177" builtinId="9" hidden="1"/>
    <cellStyle name="Followed Hyperlink" xfId="2179" builtinId="9" hidden="1"/>
    <cellStyle name="Followed Hyperlink" xfId="2181" builtinId="9" hidden="1"/>
    <cellStyle name="Followed Hyperlink" xfId="2183" builtinId="9" hidden="1"/>
    <cellStyle name="Followed Hyperlink" xfId="2185" builtinId="9" hidden="1"/>
    <cellStyle name="Followed Hyperlink" xfId="2187" builtinId="9" hidden="1"/>
    <cellStyle name="Followed Hyperlink" xfId="2189" builtinId="9" hidden="1"/>
    <cellStyle name="Followed Hyperlink" xfId="2191" builtinId="9" hidden="1"/>
    <cellStyle name="Followed Hyperlink" xfId="2193" builtinId="9" hidden="1"/>
    <cellStyle name="Followed Hyperlink" xfId="2195" builtinId="9" hidden="1"/>
    <cellStyle name="Followed Hyperlink" xfId="2197" builtinId="9" hidden="1"/>
    <cellStyle name="Followed Hyperlink" xfId="2199" builtinId="9" hidden="1"/>
    <cellStyle name="Followed Hyperlink" xfId="2201" builtinId="9" hidden="1"/>
    <cellStyle name="Followed Hyperlink" xfId="2203" builtinId="9" hidden="1"/>
    <cellStyle name="Followed Hyperlink" xfId="2205" builtinId="9" hidden="1"/>
    <cellStyle name="Followed Hyperlink" xfId="2207" builtinId="9" hidden="1"/>
    <cellStyle name="Followed Hyperlink" xfId="2209" builtinId="9" hidden="1"/>
    <cellStyle name="Followed Hyperlink" xfId="2211" builtinId="9" hidden="1"/>
    <cellStyle name="Followed Hyperlink" xfId="2213" builtinId="9" hidden="1"/>
    <cellStyle name="Followed Hyperlink" xfId="2215" builtinId="9" hidden="1"/>
    <cellStyle name="Followed Hyperlink" xfId="2217" builtinId="9" hidden="1"/>
    <cellStyle name="Followed Hyperlink" xfId="2219" builtinId="9" hidden="1"/>
    <cellStyle name="Followed Hyperlink" xfId="2221" builtinId="9" hidden="1"/>
    <cellStyle name="Followed Hyperlink" xfId="2223" builtinId="9" hidden="1"/>
    <cellStyle name="Followed Hyperlink" xfId="2225" builtinId="9" hidden="1"/>
    <cellStyle name="Followed Hyperlink" xfId="2227" builtinId="9" hidden="1"/>
    <cellStyle name="Followed Hyperlink" xfId="2229" builtinId="9" hidden="1"/>
    <cellStyle name="Followed Hyperlink" xfId="2231" builtinId="9" hidden="1"/>
    <cellStyle name="Followed Hyperlink" xfId="2233" builtinId="9" hidden="1"/>
    <cellStyle name="Followed Hyperlink" xfId="2235" builtinId="9" hidden="1"/>
    <cellStyle name="Followed Hyperlink" xfId="2237" builtinId="9" hidden="1"/>
    <cellStyle name="Followed Hyperlink" xfId="2239" builtinId="9" hidden="1"/>
    <cellStyle name="Followed Hyperlink" xfId="2241" builtinId="9" hidden="1"/>
    <cellStyle name="Followed Hyperlink" xfId="2243" builtinId="9" hidden="1"/>
    <cellStyle name="Followed Hyperlink" xfId="2245" builtinId="9" hidden="1"/>
    <cellStyle name="Followed Hyperlink" xfId="2247" builtinId="9" hidden="1"/>
    <cellStyle name="Followed Hyperlink" xfId="2249" builtinId="9" hidden="1"/>
    <cellStyle name="Followed Hyperlink" xfId="2251" builtinId="9" hidden="1"/>
    <cellStyle name="Followed Hyperlink" xfId="2253" builtinId="9" hidden="1"/>
    <cellStyle name="Followed Hyperlink" xfId="2255" builtinId="9" hidden="1"/>
    <cellStyle name="Followed Hyperlink" xfId="2257" builtinId="9" hidden="1"/>
    <cellStyle name="Followed Hyperlink" xfId="2259" builtinId="9" hidden="1"/>
    <cellStyle name="Followed Hyperlink" xfId="2261" builtinId="9" hidden="1"/>
    <cellStyle name="Followed Hyperlink" xfId="2263" builtinId="9" hidden="1"/>
    <cellStyle name="Followed Hyperlink" xfId="2265" builtinId="9" hidden="1"/>
    <cellStyle name="Followed Hyperlink" xfId="2267" builtinId="9" hidden="1"/>
    <cellStyle name="Followed Hyperlink" xfId="2269" builtinId="9" hidden="1"/>
    <cellStyle name="Followed Hyperlink" xfId="2271" builtinId="9" hidden="1"/>
    <cellStyle name="Followed Hyperlink" xfId="2273" builtinId="9" hidden="1"/>
    <cellStyle name="Followed Hyperlink" xfId="2275" builtinId="9" hidden="1"/>
    <cellStyle name="Followed Hyperlink" xfId="2277" builtinId="9" hidden="1"/>
    <cellStyle name="Followed Hyperlink" xfId="2279" builtinId="9" hidden="1"/>
    <cellStyle name="Followed Hyperlink" xfId="2281" builtinId="9" hidden="1"/>
    <cellStyle name="Followed Hyperlink" xfId="2283" builtinId="9" hidden="1"/>
    <cellStyle name="Followed Hyperlink" xfId="2285" builtinId="9" hidden="1"/>
    <cellStyle name="Followed Hyperlink" xfId="2287" builtinId="9" hidden="1"/>
    <cellStyle name="Followed Hyperlink" xfId="2289" builtinId="9" hidden="1"/>
    <cellStyle name="Followed Hyperlink" xfId="2291" builtinId="9" hidden="1"/>
    <cellStyle name="Followed Hyperlink" xfId="2293" builtinId="9" hidden="1"/>
    <cellStyle name="Followed Hyperlink" xfId="2295" builtinId="9" hidden="1"/>
    <cellStyle name="Followed Hyperlink" xfId="2297" builtinId="9" hidden="1"/>
    <cellStyle name="Followed Hyperlink" xfId="2299" builtinId="9" hidden="1"/>
    <cellStyle name="Followed Hyperlink" xfId="2301" builtinId="9" hidden="1"/>
    <cellStyle name="Followed Hyperlink" xfId="2303" builtinId="9" hidden="1"/>
    <cellStyle name="Followed Hyperlink" xfId="2305" builtinId="9" hidden="1"/>
    <cellStyle name="Followed Hyperlink" xfId="2307" builtinId="9" hidden="1"/>
    <cellStyle name="Followed Hyperlink" xfId="2309" builtinId="9" hidden="1"/>
    <cellStyle name="Followed Hyperlink" xfId="2311" builtinId="9" hidden="1"/>
    <cellStyle name="Followed Hyperlink" xfId="2313" builtinId="9" hidden="1"/>
    <cellStyle name="Followed Hyperlink" xfId="2315" builtinId="9" hidden="1"/>
    <cellStyle name="Followed Hyperlink" xfId="2317" builtinId="9" hidden="1"/>
    <cellStyle name="Followed Hyperlink" xfId="2319" builtinId="9" hidden="1"/>
    <cellStyle name="Followed Hyperlink" xfId="2321" builtinId="9" hidden="1"/>
    <cellStyle name="Followed Hyperlink" xfId="2323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Good" xfId="29" xr:uid="{00000000-0005-0000-0000-00001F060000}"/>
    <cellStyle name="Good 2" xfId="126" xr:uid="{00000000-0005-0000-0000-000020060000}"/>
    <cellStyle name="Heading 1" xfId="30" xr:uid="{00000000-0005-0000-0000-000021060000}"/>
    <cellStyle name="Heading 1 2" xfId="127" xr:uid="{00000000-0005-0000-0000-000022060000}"/>
    <cellStyle name="Heading 2" xfId="31" xr:uid="{00000000-0005-0000-0000-000023060000}"/>
    <cellStyle name="Heading 2 2" xfId="128" xr:uid="{00000000-0005-0000-0000-000024060000}"/>
    <cellStyle name="Heading 3" xfId="32" xr:uid="{00000000-0005-0000-0000-000025060000}"/>
    <cellStyle name="Heading 3 2" xfId="129" xr:uid="{00000000-0005-0000-0000-000026060000}"/>
    <cellStyle name="Heading 4" xfId="33" xr:uid="{00000000-0005-0000-0000-000027060000}"/>
    <cellStyle name="Heading 4 2" xfId="130" xr:uid="{00000000-0005-0000-0000-000028060000}"/>
    <cellStyle name="Hyperlink" xfId="77" builtinId="8" hidden="1"/>
    <cellStyle name="Hyperlink" xfId="79" builtinId="8" hidden="1"/>
    <cellStyle name="Hyperlink" xfId="82" builtinId="8" hidden="1"/>
    <cellStyle name="Hyperlink" xfId="962" builtinId="8" hidden="1"/>
    <cellStyle name="Hyperlink" xfId="964" builtinId="8" hidden="1"/>
    <cellStyle name="Hyperlink" xfId="966" builtinId="8" hidden="1"/>
    <cellStyle name="Hyperlink" xfId="968" builtinId="8" hidden="1"/>
    <cellStyle name="Hyperlink" xfId="970" builtinId="8" hidden="1"/>
    <cellStyle name="Hyperlink" xfId="972" builtinId="8" hidden="1"/>
    <cellStyle name="Hyperlink" xfId="974" builtinId="8" hidden="1"/>
    <cellStyle name="Hyperlink" xfId="976" builtinId="8" hidden="1"/>
    <cellStyle name="Hyperlink" xfId="978" builtinId="8" hidden="1"/>
    <cellStyle name="Hyperlink" xfId="980" builtinId="8" hidden="1"/>
    <cellStyle name="Hyperlink" xfId="982" builtinId="8" hidden="1"/>
    <cellStyle name="Hyperlink" xfId="984" builtinId="8" hidden="1"/>
    <cellStyle name="Hyperlink" xfId="986" builtinId="8" hidden="1"/>
    <cellStyle name="Hyperlink" xfId="988" builtinId="8" hidden="1"/>
    <cellStyle name="Hyperlink" xfId="990" builtinId="8" hidden="1"/>
    <cellStyle name="Hyperlink" xfId="992" builtinId="8" hidden="1"/>
    <cellStyle name="Hyperlink" xfId="994" builtinId="8" hidden="1"/>
    <cellStyle name="Hyperlink" xfId="996" builtinId="8" hidden="1"/>
    <cellStyle name="Hyperlink" xfId="998" builtinId="8" hidden="1"/>
    <cellStyle name="Hyperlink" xfId="1000" builtinId="8" hidden="1"/>
    <cellStyle name="Hyperlink" xfId="1002" builtinId="8" hidden="1"/>
    <cellStyle name="Hyperlink" xfId="1004" builtinId="8" hidden="1"/>
    <cellStyle name="Hyperlink" xfId="1006" builtinId="8" hidden="1"/>
    <cellStyle name="Hyperlink" xfId="1008" builtinId="8" hidden="1"/>
    <cellStyle name="Hyperlink" xfId="1010" builtinId="8" hidden="1"/>
    <cellStyle name="Hyperlink" xfId="1012" builtinId="8" hidden="1"/>
    <cellStyle name="Hyperlink" xfId="1014" builtinId="8" hidden="1"/>
    <cellStyle name="Hyperlink" xfId="1016" builtinId="8" hidden="1"/>
    <cellStyle name="Hyperlink" xfId="1018" builtinId="8" hidden="1"/>
    <cellStyle name="Hyperlink" xfId="1020" builtinId="8" hidden="1"/>
    <cellStyle name="Hyperlink" xfId="1022" builtinId="8" hidden="1"/>
    <cellStyle name="Hyperlink" xfId="1024" builtinId="8" hidden="1"/>
    <cellStyle name="Hyperlink" xfId="1026" builtinId="8" hidden="1"/>
    <cellStyle name="Hyperlink" xfId="1028" builtinId="8" hidden="1"/>
    <cellStyle name="Hyperlink" xfId="1030" builtinId="8" hidden="1"/>
    <cellStyle name="Hyperlink" xfId="1032" builtinId="8" hidden="1"/>
    <cellStyle name="Hyperlink" xfId="1034" builtinId="8" hidden="1"/>
    <cellStyle name="Hyperlink" xfId="1036" builtinId="8" hidden="1"/>
    <cellStyle name="Hyperlink" xfId="1038" builtinId="8" hidden="1"/>
    <cellStyle name="Hyperlink" xfId="1040" builtinId="8" hidden="1"/>
    <cellStyle name="Hyperlink" xfId="1042" builtinId="8" hidden="1"/>
    <cellStyle name="Hyperlink" xfId="1044" builtinId="8" hidden="1"/>
    <cellStyle name="Hyperlink" xfId="1046" builtinId="8" hidden="1"/>
    <cellStyle name="Hyperlink" xfId="1048" builtinId="8" hidden="1"/>
    <cellStyle name="Hyperlink" xfId="1050" builtinId="8" hidden="1"/>
    <cellStyle name="Hyperlink" xfId="1052" builtinId="8" hidden="1"/>
    <cellStyle name="Hyperlink" xfId="1054" builtinId="8" hidden="1"/>
    <cellStyle name="Hyperlink" xfId="1056" builtinId="8" hidden="1"/>
    <cellStyle name="Hyperlink" xfId="1058" builtinId="8" hidden="1"/>
    <cellStyle name="Hyperlink" xfId="1060" builtinId="8" hidden="1"/>
    <cellStyle name="Hyperlink" xfId="1062" builtinId="8" hidden="1"/>
    <cellStyle name="Hyperlink" xfId="1064" builtinId="8" hidden="1"/>
    <cellStyle name="Hyperlink" xfId="1066" builtinId="8" hidden="1"/>
    <cellStyle name="Hyperlink" xfId="1068" builtinId="8" hidden="1"/>
    <cellStyle name="Hyperlink" xfId="1070" builtinId="8" hidden="1"/>
    <cellStyle name="Hyperlink" xfId="1072" builtinId="8" hidden="1"/>
    <cellStyle name="Hyperlink" xfId="1074" builtinId="8" hidden="1"/>
    <cellStyle name="Hyperlink" xfId="1076" builtinId="8" hidden="1"/>
    <cellStyle name="Hyperlink" xfId="1078" builtinId="8" hidden="1"/>
    <cellStyle name="Hyperlink" xfId="1080" builtinId="8" hidden="1"/>
    <cellStyle name="Hyperlink" xfId="1082" builtinId="8" hidden="1"/>
    <cellStyle name="Hyperlink" xfId="1084" builtinId="8" hidden="1"/>
    <cellStyle name="Hyperlink" xfId="1086" builtinId="8" hidden="1"/>
    <cellStyle name="Hyperlink" xfId="1088" builtinId="8" hidden="1"/>
    <cellStyle name="Hyperlink" xfId="1090" builtinId="8" hidden="1"/>
    <cellStyle name="Hyperlink" xfId="1092" builtinId="8" hidden="1"/>
    <cellStyle name="Hyperlink" xfId="1094" builtinId="8" hidden="1"/>
    <cellStyle name="Hyperlink" xfId="1096" builtinId="8" hidden="1"/>
    <cellStyle name="Hyperlink" xfId="1098" builtinId="8" hidden="1"/>
    <cellStyle name="Hyperlink" xfId="1100" builtinId="8" hidden="1"/>
    <cellStyle name="Hyperlink" xfId="1102" builtinId="8" hidden="1"/>
    <cellStyle name="Hyperlink" xfId="1104" builtinId="8" hidden="1"/>
    <cellStyle name="Hyperlink" xfId="1106" builtinId="8" hidden="1"/>
    <cellStyle name="Hyperlink" xfId="1108" builtinId="8" hidden="1"/>
    <cellStyle name="Hyperlink" xfId="1110" builtinId="8" hidden="1"/>
    <cellStyle name="Hyperlink" xfId="1112" builtinId="8" hidden="1"/>
    <cellStyle name="Hyperlink" xfId="1114" builtinId="8" hidden="1"/>
    <cellStyle name="Hyperlink" xfId="1116" builtinId="8" hidden="1"/>
    <cellStyle name="Hyperlink" xfId="1118" builtinId="8" hidden="1"/>
    <cellStyle name="Hyperlink" xfId="1120" builtinId="8" hidden="1"/>
    <cellStyle name="Hyperlink" xfId="1122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74" builtinId="8" hidden="1"/>
    <cellStyle name="Hyperlink" xfId="2176" builtinId="8" hidden="1"/>
    <cellStyle name="Hyperlink" xfId="2178" builtinId="8" hidden="1"/>
    <cellStyle name="Hyperlink" xfId="2180" builtinId="8" hidden="1"/>
    <cellStyle name="Hyperlink" xfId="2182" builtinId="8" hidden="1"/>
    <cellStyle name="Hyperlink" xfId="2184" builtinId="8" hidden="1"/>
    <cellStyle name="Hyperlink" xfId="2186" builtinId="8" hidden="1"/>
    <cellStyle name="Hyperlink" xfId="2188" builtinId="8" hidden="1"/>
    <cellStyle name="Hyperlink" xfId="2190" builtinId="8" hidden="1"/>
    <cellStyle name="Hyperlink" xfId="2192" builtinId="8" hidden="1"/>
    <cellStyle name="Hyperlink" xfId="2194" builtinId="8" hidden="1"/>
    <cellStyle name="Hyperlink" xfId="2196" builtinId="8" hidden="1"/>
    <cellStyle name="Hyperlink" xfId="2198" builtinId="8" hidden="1"/>
    <cellStyle name="Hyperlink" xfId="2200" builtinId="8" hidden="1"/>
    <cellStyle name="Hyperlink" xfId="2202" builtinId="8" hidden="1"/>
    <cellStyle name="Hyperlink" xfId="2204" builtinId="8" hidden="1"/>
    <cellStyle name="Hyperlink" xfId="2206" builtinId="8" hidden="1"/>
    <cellStyle name="Hyperlink" xfId="2208" builtinId="8" hidden="1"/>
    <cellStyle name="Hyperlink" xfId="2210" builtinId="8" hidden="1"/>
    <cellStyle name="Hyperlink" xfId="2212" builtinId="8" hidden="1"/>
    <cellStyle name="Hyperlink" xfId="2214" builtinId="8" hidden="1"/>
    <cellStyle name="Hyperlink" xfId="2216" builtinId="8" hidden="1"/>
    <cellStyle name="Hyperlink" xfId="2218" builtinId="8" hidden="1"/>
    <cellStyle name="Hyperlink" xfId="2220" builtinId="8" hidden="1"/>
    <cellStyle name="Hyperlink" xfId="2222" builtinId="8" hidden="1"/>
    <cellStyle name="Hyperlink" xfId="2224" builtinId="8" hidden="1"/>
    <cellStyle name="Hyperlink" xfId="2226" builtinId="8" hidden="1"/>
    <cellStyle name="Hyperlink" xfId="2228" builtinId="8" hidden="1"/>
    <cellStyle name="Hyperlink" xfId="2230" builtinId="8" hidden="1"/>
    <cellStyle name="Hyperlink" xfId="2232" builtinId="8" hidden="1"/>
    <cellStyle name="Hyperlink" xfId="2234" builtinId="8" hidden="1"/>
    <cellStyle name="Hyperlink" xfId="2236" builtinId="8" hidden="1"/>
    <cellStyle name="Hyperlink" xfId="2238" builtinId="8" hidden="1"/>
    <cellStyle name="Hyperlink" xfId="2240" builtinId="8" hidden="1"/>
    <cellStyle name="Hyperlink" xfId="2242" builtinId="8" hidden="1"/>
    <cellStyle name="Hyperlink" xfId="2244" builtinId="8" hidden="1"/>
    <cellStyle name="Hyperlink" xfId="2246" builtinId="8" hidden="1"/>
    <cellStyle name="Hyperlink" xfId="2248" builtinId="8" hidden="1"/>
    <cellStyle name="Hyperlink" xfId="2250" builtinId="8" hidden="1"/>
    <cellStyle name="Hyperlink" xfId="2252" builtinId="8" hidden="1"/>
    <cellStyle name="Hyperlink" xfId="2254" builtinId="8" hidden="1"/>
    <cellStyle name="Hyperlink" xfId="2256" builtinId="8" hidden="1"/>
    <cellStyle name="Hyperlink" xfId="2258" builtinId="8" hidden="1"/>
    <cellStyle name="Hyperlink" xfId="2260" builtinId="8" hidden="1"/>
    <cellStyle name="Hyperlink" xfId="2262" builtinId="8" hidden="1"/>
    <cellStyle name="Hyperlink" xfId="2264" builtinId="8" hidden="1"/>
    <cellStyle name="Hyperlink" xfId="2266" builtinId="8" hidden="1"/>
    <cellStyle name="Hyperlink" xfId="2268" builtinId="8" hidden="1"/>
    <cellStyle name="Hyperlink" xfId="2270" builtinId="8" hidden="1"/>
    <cellStyle name="Hyperlink" xfId="2272" builtinId="8" hidden="1"/>
    <cellStyle name="Hyperlink" xfId="2274" builtinId="8" hidden="1"/>
    <cellStyle name="Hyperlink" xfId="2276" builtinId="8" hidden="1"/>
    <cellStyle name="Hyperlink" xfId="2278" builtinId="8" hidden="1"/>
    <cellStyle name="Hyperlink" xfId="2280" builtinId="8" hidden="1"/>
    <cellStyle name="Hyperlink" xfId="2282" builtinId="8" hidden="1"/>
    <cellStyle name="Hyperlink" xfId="2284" builtinId="8" hidden="1"/>
    <cellStyle name="Hyperlink" xfId="2286" builtinId="8" hidden="1"/>
    <cellStyle name="Hyperlink" xfId="2288" builtinId="8" hidden="1"/>
    <cellStyle name="Hyperlink" xfId="2290" builtinId="8" hidden="1"/>
    <cellStyle name="Hyperlink" xfId="2292" builtinId="8" hidden="1"/>
    <cellStyle name="Hyperlink" xfId="2294" builtinId="8" hidden="1"/>
    <cellStyle name="Hyperlink" xfId="2296" builtinId="8" hidden="1"/>
    <cellStyle name="Hyperlink" xfId="2298" builtinId="8" hidden="1"/>
    <cellStyle name="Hyperlink" xfId="2300" builtinId="8" hidden="1"/>
    <cellStyle name="Hyperlink" xfId="2302" builtinId="8" hidden="1"/>
    <cellStyle name="Hyperlink" xfId="2304" builtinId="8" hidden="1"/>
    <cellStyle name="Hyperlink" xfId="2306" builtinId="8" hidden="1"/>
    <cellStyle name="Hyperlink" xfId="2308" builtinId="8" hidden="1"/>
    <cellStyle name="Hyperlink" xfId="2310" builtinId="8" hidden="1"/>
    <cellStyle name="Hyperlink" xfId="2312" builtinId="8" hidden="1"/>
    <cellStyle name="Hyperlink" xfId="2314" builtinId="8" hidden="1"/>
    <cellStyle name="Hyperlink" xfId="2316" builtinId="8" hidden="1"/>
    <cellStyle name="Hyperlink" xfId="2318" builtinId="8" hidden="1"/>
    <cellStyle name="Hyperlink" xfId="2320" builtinId="8" hidden="1"/>
    <cellStyle name="Hyperlink" xfId="2322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Input" xfId="34" xr:uid="{00000000-0005-0000-0000-0000D4080000}"/>
    <cellStyle name="Input 2" xfId="131" xr:uid="{00000000-0005-0000-0000-0000D5080000}"/>
    <cellStyle name="Lien hypertexte 2" xfId="35" xr:uid="{00000000-0005-0000-0000-0000D6080000}"/>
    <cellStyle name="Lien hypertexte 3" xfId="2324" xr:uid="{00000000-0005-0000-0000-0000D7080000}"/>
    <cellStyle name="Linked Cell" xfId="36" xr:uid="{00000000-0005-0000-0000-0000D8080000}"/>
    <cellStyle name="Linked Cell 2" xfId="132" xr:uid="{00000000-0005-0000-0000-0000D9080000}"/>
    <cellStyle name="Milliers 2" xfId="375" xr:uid="{00000000-0005-0000-0000-0000DA080000}"/>
    <cellStyle name="Milliers 3" xfId="416" xr:uid="{00000000-0005-0000-0000-0000DB080000}"/>
    <cellStyle name="Monétaire0" xfId="37" xr:uid="{00000000-0005-0000-0000-0000DC080000}"/>
    <cellStyle name="Motif" xfId="38" xr:uid="{00000000-0005-0000-0000-0000DD080000}"/>
    <cellStyle name="Neutral" xfId="39" xr:uid="{00000000-0005-0000-0000-0000DE080000}"/>
    <cellStyle name="Neutral 2" xfId="133" xr:uid="{00000000-0005-0000-0000-0000DF080000}"/>
    <cellStyle name="Normal" xfId="0" builtinId="0"/>
    <cellStyle name="Normal 10" xfId="87" xr:uid="{00000000-0005-0000-0000-0000E1080000}"/>
    <cellStyle name="Normal 10 2" xfId="2325" xr:uid="{00000000-0005-0000-0000-0000E2080000}"/>
    <cellStyle name="Normal 10 2 2" xfId="2326" xr:uid="{00000000-0005-0000-0000-0000E3080000}"/>
    <cellStyle name="Normal 11" xfId="88" xr:uid="{00000000-0005-0000-0000-0000E4080000}"/>
    <cellStyle name="Normal 11 2" xfId="2327" xr:uid="{00000000-0005-0000-0000-0000E5080000}"/>
    <cellStyle name="Normal 11 2 2" xfId="2328" xr:uid="{00000000-0005-0000-0000-0000E6080000}"/>
    <cellStyle name="Normal 11 3" xfId="2329" xr:uid="{00000000-0005-0000-0000-0000E7080000}"/>
    <cellStyle name="Normal 12" xfId="89" xr:uid="{00000000-0005-0000-0000-0000E8080000}"/>
    <cellStyle name="Normal 12 2" xfId="2330" xr:uid="{00000000-0005-0000-0000-0000E9080000}"/>
    <cellStyle name="Normal 13" xfId="166" xr:uid="{00000000-0005-0000-0000-0000EA080000}"/>
    <cellStyle name="Normal 13 2" xfId="2331" xr:uid="{00000000-0005-0000-0000-0000EB080000}"/>
    <cellStyle name="Normal 14" xfId="765" xr:uid="{00000000-0005-0000-0000-0000EC080000}"/>
    <cellStyle name="Normal 15" xfId="789" xr:uid="{00000000-0005-0000-0000-0000ED080000}"/>
    <cellStyle name="Normal 16" xfId="1124" xr:uid="{00000000-0005-0000-0000-0000EE080000}"/>
    <cellStyle name="Normal 17" xfId="2332" xr:uid="{00000000-0005-0000-0000-0000EF080000}"/>
    <cellStyle name="Normal 2" xfId="1" xr:uid="{00000000-0005-0000-0000-0000F0080000}"/>
    <cellStyle name="Normal 2 2" xfId="40" xr:uid="{00000000-0005-0000-0000-0000F1080000}"/>
    <cellStyle name="Normal 2 2 2" xfId="41" xr:uid="{00000000-0005-0000-0000-0000F2080000}"/>
    <cellStyle name="Normal 2 3" xfId="42" xr:uid="{00000000-0005-0000-0000-0000F3080000}"/>
    <cellStyle name="Normal 2 4" xfId="43" xr:uid="{00000000-0005-0000-0000-0000F4080000}"/>
    <cellStyle name="Normal 2 4 2" xfId="2333" xr:uid="{00000000-0005-0000-0000-0000F5080000}"/>
    <cellStyle name="Normal 2 4 3" xfId="2334" xr:uid="{00000000-0005-0000-0000-0000F6080000}"/>
    <cellStyle name="Normal 2 5" xfId="2335" xr:uid="{00000000-0005-0000-0000-0000F7080000}"/>
    <cellStyle name="Normal 2_AccumulationEquation" xfId="44" xr:uid="{00000000-0005-0000-0000-0000F8080000}"/>
    <cellStyle name="Normal 3" xfId="45" xr:uid="{00000000-0005-0000-0000-0000F9080000}"/>
    <cellStyle name="Normal 3 2" xfId="46" xr:uid="{00000000-0005-0000-0000-0000FA080000}"/>
    <cellStyle name="Normal 3 2 2" xfId="96" xr:uid="{00000000-0005-0000-0000-0000FB080000}"/>
    <cellStyle name="Normal 4" xfId="47" xr:uid="{00000000-0005-0000-0000-0000FC080000}"/>
    <cellStyle name="Normal 4 2" xfId="90" xr:uid="{00000000-0005-0000-0000-0000FD080000}"/>
    <cellStyle name="Normal 5" xfId="48" xr:uid="{00000000-0005-0000-0000-0000FE080000}"/>
    <cellStyle name="Normal 6" xfId="49" xr:uid="{00000000-0005-0000-0000-0000FF080000}"/>
    <cellStyle name="Normal 7" xfId="50" xr:uid="{00000000-0005-0000-0000-000000090000}"/>
    <cellStyle name="Normal 8" xfId="84" xr:uid="{00000000-0005-0000-0000-000001090000}"/>
    <cellStyle name="Normal 9" xfId="91" xr:uid="{00000000-0005-0000-0000-000002090000}"/>
    <cellStyle name="Note" xfId="51" xr:uid="{00000000-0005-0000-0000-000003090000}"/>
    <cellStyle name="Note 2" xfId="134" xr:uid="{00000000-0005-0000-0000-000004090000}"/>
    <cellStyle name="Output" xfId="52" xr:uid="{00000000-0005-0000-0000-000005090000}"/>
    <cellStyle name="Output 2" xfId="135" xr:uid="{00000000-0005-0000-0000-000006090000}"/>
    <cellStyle name="Percent" xfId="81" builtinId="5"/>
    <cellStyle name="Percent 2" xfId="53" xr:uid="{00000000-0005-0000-0000-000008090000}"/>
    <cellStyle name="Percent 2 2" xfId="97" xr:uid="{00000000-0005-0000-0000-000009090000}"/>
    <cellStyle name="Percent 2 3" xfId="2336" xr:uid="{00000000-0005-0000-0000-00000A090000}"/>
    <cellStyle name="Pourcentage 10" xfId="138" xr:uid="{00000000-0005-0000-0000-00000B090000}"/>
    <cellStyle name="Pourcentage 10 2" xfId="2337" xr:uid="{00000000-0005-0000-0000-00000C090000}"/>
    <cellStyle name="Pourcentage 10 2 2" xfId="2338" xr:uid="{00000000-0005-0000-0000-00000D090000}"/>
    <cellStyle name="Pourcentage 11" xfId="167" xr:uid="{00000000-0005-0000-0000-00000E090000}"/>
    <cellStyle name="Pourcentage 12" xfId="417" xr:uid="{00000000-0005-0000-0000-00000F090000}"/>
    <cellStyle name="Pourcentage 12 2" xfId="2339" xr:uid="{00000000-0005-0000-0000-000010090000}"/>
    <cellStyle name="Pourcentage 13" xfId="766" xr:uid="{00000000-0005-0000-0000-000011090000}"/>
    <cellStyle name="Pourcentage 13 2" xfId="2340" xr:uid="{00000000-0005-0000-0000-000012090000}"/>
    <cellStyle name="Pourcentage 14" xfId="2161" xr:uid="{00000000-0005-0000-0000-000013090000}"/>
    <cellStyle name="Pourcentage 15" xfId="2341" xr:uid="{00000000-0005-0000-0000-000014090000}"/>
    <cellStyle name="Pourcentage 2" xfId="54" xr:uid="{00000000-0005-0000-0000-000015090000}"/>
    <cellStyle name="Pourcentage 2 2" xfId="55" xr:uid="{00000000-0005-0000-0000-000016090000}"/>
    <cellStyle name="Pourcentage 2 3" xfId="86" xr:uid="{00000000-0005-0000-0000-000017090000}"/>
    <cellStyle name="Pourcentage 2 4" xfId="139" xr:uid="{00000000-0005-0000-0000-000018090000}"/>
    <cellStyle name="Pourcentage 3" xfId="56" xr:uid="{00000000-0005-0000-0000-000019090000}"/>
    <cellStyle name="Pourcentage 3 2" xfId="57" xr:uid="{00000000-0005-0000-0000-00001A090000}"/>
    <cellStyle name="Pourcentage 4" xfId="58" xr:uid="{00000000-0005-0000-0000-00001B090000}"/>
    <cellStyle name="Pourcentage 5" xfId="59" xr:uid="{00000000-0005-0000-0000-00001C090000}"/>
    <cellStyle name="Pourcentage 5 2" xfId="60" xr:uid="{00000000-0005-0000-0000-00001D090000}"/>
    <cellStyle name="Pourcentage 6" xfId="61" xr:uid="{00000000-0005-0000-0000-00001E090000}"/>
    <cellStyle name="Pourcentage 6 2" xfId="62" xr:uid="{00000000-0005-0000-0000-00001F090000}"/>
    <cellStyle name="Pourcentage 6 2 2" xfId="2342" xr:uid="{00000000-0005-0000-0000-000020090000}"/>
    <cellStyle name="Pourcentage 7" xfId="63" xr:uid="{00000000-0005-0000-0000-000021090000}"/>
    <cellStyle name="Pourcentage 8" xfId="85" xr:uid="{00000000-0005-0000-0000-000022090000}"/>
    <cellStyle name="Pourcentage 9" xfId="92" xr:uid="{00000000-0005-0000-0000-000023090000}"/>
    <cellStyle name="Pourcentage 9 2" xfId="2343" xr:uid="{00000000-0005-0000-0000-000024090000}"/>
    <cellStyle name="Pourcentage 9 2 2" xfId="2344" xr:uid="{00000000-0005-0000-0000-000025090000}"/>
    <cellStyle name="Satisfaisant" xfId="64" xr:uid="{00000000-0005-0000-0000-000026090000}"/>
    <cellStyle name="Standard 11" xfId="65" xr:uid="{00000000-0005-0000-0000-000027090000}"/>
    <cellStyle name="Standard_2 + 3" xfId="66" xr:uid="{00000000-0005-0000-0000-000028090000}"/>
    <cellStyle name="style_col_headings" xfId="67" xr:uid="{00000000-0005-0000-0000-000029090000}"/>
    <cellStyle name="Title" xfId="68" xr:uid="{00000000-0005-0000-0000-00002A090000}"/>
    <cellStyle name="Titre" xfId="69" xr:uid="{00000000-0005-0000-0000-00002B090000}"/>
    <cellStyle name="Titre 1" xfId="70" xr:uid="{00000000-0005-0000-0000-00002C090000}"/>
    <cellStyle name="Titre 2" xfId="71" xr:uid="{00000000-0005-0000-0000-00002D090000}"/>
    <cellStyle name="Titre 3" xfId="72" xr:uid="{00000000-0005-0000-0000-00002E090000}"/>
    <cellStyle name="Titre 4" xfId="73" xr:uid="{00000000-0005-0000-0000-00002F090000}"/>
    <cellStyle name="Total 2" xfId="136" xr:uid="{00000000-0005-0000-0000-000030090000}"/>
    <cellStyle name="Vérification" xfId="74" xr:uid="{00000000-0005-0000-0000-000031090000}"/>
    <cellStyle name="Virgule fixe" xfId="75" xr:uid="{00000000-0005-0000-0000-000032090000}"/>
    <cellStyle name="Warning Text" xfId="76" xr:uid="{00000000-0005-0000-0000-000033090000}"/>
    <cellStyle name="Warning Text 2" xfId="137" xr:uid="{00000000-0005-0000-0000-00003409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9.xml"/><Relationship Id="rId18" Type="http://schemas.openxmlformats.org/officeDocument/2006/relationships/chartsheet" Target="chartsheets/sheet13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8.xml"/><Relationship Id="rId34" Type="http://schemas.openxmlformats.org/officeDocument/2006/relationships/calcChain" Target="calcChain.xml"/><Relationship Id="rId7" Type="http://schemas.openxmlformats.org/officeDocument/2006/relationships/worksheet" Target="worksheets/sheet2.xml"/><Relationship Id="rId12" Type="http://schemas.openxmlformats.org/officeDocument/2006/relationships/chartsheet" Target="chartsheets/sheet8.xml"/><Relationship Id="rId17" Type="http://schemas.openxmlformats.org/officeDocument/2006/relationships/chartsheet" Target="chartsheets/sheet12.xml"/><Relationship Id="rId25" Type="http://schemas.openxmlformats.org/officeDocument/2006/relationships/worksheet" Target="worksheets/sheet12.xml"/><Relationship Id="rId33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5.xml"/><Relationship Id="rId20" Type="http://schemas.openxmlformats.org/officeDocument/2006/relationships/worksheet" Target="worksheets/sheet7.xml"/><Relationship Id="rId29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4.xml"/><Relationship Id="rId24" Type="http://schemas.openxmlformats.org/officeDocument/2006/relationships/worksheet" Target="worksheets/sheet11.xml"/><Relationship Id="rId32" Type="http://schemas.openxmlformats.org/officeDocument/2006/relationships/styles" Target="styles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1.xml"/><Relationship Id="rId23" Type="http://schemas.openxmlformats.org/officeDocument/2006/relationships/worksheet" Target="worksheets/sheet10.xml"/><Relationship Id="rId28" Type="http://schemas.openxmlformats.org/officeDocument/2006/relationships/worksheet" Target="worksheets/sheet15.xml"/><Relationship Id="rId10" Type="http://schemas.openxmlformats.org/officeDocument/2006/relationships/chartsheet" Target="chartsheets/sheet7.xml"/><Relationship Id="rId19" Type="http://schemas.openxmlformats.org/officeDocument/2006/relationships/worksheet" Target="worksheets/sheet6.xml"/><Relationship Id="rId31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3.xml"/><Relationship Id="rId14" Type="http://schemas.openxmlformats.org/officeDocument/2006/relationships/chartsheet" Target="chartsheets/sheet10.xml"/><Relationship Id="rId22" Type="http://schemas.openxmlformats.org/officeDocument/2006/relationships/worksheet" Target="worksheets/sheet9.xml"/><Relationship Id="rId27" Type="http://schemas.openxmlformats.org/officeDocument/2006/relationships/worksheet" Target="worksheets/sheet14.xml"/><Relationship Id="rId30" Type="http://schemas.openxmlformats.org/officeDocument/2006/relationships/worksheet" Target="worksheets/sheet17.xml"/><Relationship Id="rId8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1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rial"/>
                <a:cs typeface="Arial"/>
              </a:defRPr>
            </a:pPr>
            <a:r>
              <a:rPr lang="fr-FR" sz="1800" b="1" i="0" baseline="0">
                <a:effectLst/>
                <a:latin typeface="Arial"/>
                <a:cs typeface="Arial"/>
              </a:rPr>
              <a:t>Taxes evaded, % of taxes owed </a:t>
            </a:r>
          </a:p>
          <a:p>
            <a:pPr>
              <a:defRPr>
                <a:latin typeface="Arial"/>
                <a:cs typeface="Arial"/>
              </a:defRPr>
            </a:pPr>
            <a:r>
              <a:rPr lang="fr-FR" sz="1800" b="0" i="0" baseline="0">
                <a:effectLst/>
                <a:latin typeface="Arial"/>
                <a:cs typeface="Arial"/>
              </a:rPr>
              <a:t>(stratified random audits + leaks)</a:t>
            </a:r>
          </a:p>
        </c:rich>
      </c:tx>
      <c:layout>
        <c:manualLayout>
          <c:xMode val="edge"/>
          <c:yMode val="edge"/>
          <c:x val="0.34337777777777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0783902012248E-2"/>
          <c:y val="6.6283601804676406E-2"/>
          <c:w val="0.88910679498395995"/>
          <c:h val="0.70457310483248403"/>
        </c:manualLayout>
      </c:layout>
      <c:lineChart>
        <c:grouping val="standard"/>
        <c:varyColors val="0"/>
        <c:ser>
          <c:idx val="2"/>
          <c:order val="0"/>
          <c:spPr>
            <a:ln w="31750">
              <a:solidFill>
                <a:schemeClr val="tx1"/>
              </a:solidFill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</c:marker>
          <c:cat>
            <c:strRef>
              <c:f>'Data-F1-6b'!$A$3:$A$18</c:f>
              <c:strCache>
                <c:ptCount val="16"/>
                <c:pt idx="0">
                  <c:v>P0-10</c:v>
                </c:pt>
                <c:pt idx="1">
                  <c:v>P10-20</c:v>
                </c:pt>
                <c:pt idx="2">
                  <c:v>P20-30</c:v>
                </c:pt>
                <c:pt idx="3">
                  <c:v>P30-40</c:v>
                </c:pt>
                <c:pt idx="4">
                  <c:v>P40-50</c:v>
                </c:pt>
                <c:pt idx="5">
                  <c:v>P50-60</c:v>
                </c:pt>
                <c:pt idx="6">
                  <c:v>P60-70</c:v>
                </c:pt>
                <c:pt idx="7">
                  <c:v>P70-80</c:v>
                </c:pt>
                <c:pt idx="8">
                  <c:v>P80-90</c:v>
                </c:pt>
                <c:pt idx="9">
                  <c:v>P90-95</c:v>
                </c:pt>
                <c:pt idx="10">
                  <c:v>P95-99</c:v>
                </c:pt>
                <c:pt idx="11">
                  <c:v>P99-99.5</c:v>
                </c:pt>
                <c:pt idx="12">
                  <c:v>P99.5-99.9</c:v>
                </c:pt>
                <c:pt idx="13">
                  <c:v>P99.9-P99.95</c:v>
                </c:pt>
                <c:pt idx="14">
                  <c:v>P99.95-P99.99</c:v>
                </c:pt>
                <c:pt idx="15">
                  <c:v>P99.99-P100</c:v>
                </c:pt>
              </c:strCache>
            </c:strRef>
          </c:cat>
          <c:val>
            <c:numRef>
              <c:f>DataEvasion!#REF!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1-7244-8EEB-2F533683489F}"/>
            </c:ext>
          </c:extLst>
        </c:ser>
        <c:ser>
          <c:idx val="0"/>
          <c:order val="1"/>
          <c:spPr>
            <a:ln w="25400"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'Data-F1-6b'!$A$3:$A$18</c:f>
              <c:strCache>
                <c:ptCount val="16"/>
                <c:pt idx="0">
                  <c:v>P0-10</c:v>
                </c:pt>
                <c:pt idx="1">
                  <c:v>P10-20</c:v>
                </c:pt>
                <c:pt idx="2">
                  <c:v>P20-30</c:v>
                </c:pt>
                <c:pt idx="3">
                  <c:v>P30-40</c:v>
                </c:pt>
                <c:pt idx="4">
                  <c:v>P40-50</c:v>
                </c:pt>
                <c:pt idx="5">
                  <c:v>P50-60</c:v>
                </c:pt>
                <c:pt idx="6">
                  <c:v>P60-70</c:v>
                </c:pt>
                <c:pt idx="7">
                  <c:v>P70-80</c:v>
                </c:pt>
                <c:pt idx="8">
                  <c:v>P80-90</c:v>
                </c:pt>
                <c:pt idx="9">
                  <c:v>P90-95</c:v>
                </c:pt>
                <c:pt idx="10">
                  <c:v>P95-99</c:v>
                </c:pt>
                <c:pt idx="11">
                  <c:v>P99-99.5</c:v>
                </c:pt>
                <c:pt idx="12">
                  <c:v>P99.5-99.9</c:v>
                </c:pt>
                <c:pt idx="13">
                  <c:v>P99.9-P99.95</c:v>
                </c:pt>
                <c:pt idx="14">
                  <c:v>P99.95-P99.99</c:v>
                </c:pt>
                <c:pt idx="15">
                  <c:v>P99.99-P100</c:v>
                </c:pt>
              </c:strCache>
            </c:strRef>
          </c:cat>
          <c:val>
            <c:numRef>
              <c:f>'Data-F1-6b'!$W$3:$W$18</c:f>
              <c:numCache>
                <c:formatCode>0.00%</c:formatCode>
                <c:ptCount val="16"/>
                <c:pt idx="0">
                  <c:v>2.7126886911945255E-2</c:v>
                </c:pt>
                <c:pt idx="1">
                  <c:v>2.7126886911945255E-2</c:v>
                </c:pt>
                <c:pt idx="2">
                  <c:v>2.7126886911945255E-2</c:v>
                </c:pt>
                <c:pt idx="3">
                  <c:v>2.7126886911945255E-2</c:v>
                </c:pt>
                <c:pt idx="4">
                  <c:v>2.7126886911945255E-2</c:v>
                </c:pt>
                <c:pt idx="5">
                  <c:v>2.7126886911945255E-2</c:v>
                </c:pt>
                <c:pt idx="6">
                  <c:v>2.7126886911945255E-2</c:v>
                </c:pt>
                <c:pt idx="7">
                  <c:v>2.7126886911945255E-2</c:v>
                </c:pt>
                <c:pt idx="8">
                  <c:v>2.7126886911945255E-2</c:v>
                </c:pt>
                <c:pt idx="9">
                  <c:v>2.7126886911945255E-2</c:v>
                </c:pt>
                <c:pt idx="10">
                  <c:v>2.7126886911945255E-2</c:v>
                </c:pt>
                <c:pt idx="11">
                  <c:v>2.7126886911945255E-2</c:v>
                </c:pt>
                <c:pt idx="12">
                  <c:v>2.7126886911945255E-2</c:v>
                </c:pt>
                <c:pt idx="13">
                  <c:v>2.7126886911945255E-2</c:v>
                </c:pt>
                <c:pt idx="14">
                  <c:v>2.7126886911945255E-2</c:v>
                </c:pt>
                <c:pt idx="15">
                  <c:v>2.7126886911945255E-2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1-7244-8EEB-2F533683489F}"/>
            </c:ext>
          </c:extLst>
        </c:ser>
        <c:ser>
          <c:idx val="1"/>
          <c:order val="2"/>
          <c:spPr>
            <a:ln w="25400">
              <a:solidFill>
                <a:schemeClr val="tx1"/>
              </a:solidFill>
            </a:ln>
            <a:effectLst/>
          </c:spPr>
          <c:marker>
            <c:symbol val="circle"/>
            <c:size val="12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'Data-F1-6b'!$S$3:$S$18</c:f>
                <c:numCache>
                  <c:formatCode>General</c:formatCode>
                  <c:ptCount val="16"/>
                  <c:pt idx="0">
                    <c:v>3.6286799999999994E-2</c:v>
                  </c:pt>
                  <c:pt idx="1">
                    <c:v>8.6560000000000005E-3</c:v>
                  </c:pt>
                  <c:pt idx="2">
                    <c:v>9.2192000000000003E-3</c:v>
                  </c:pt>
                  <c:pt idx="3">
                    <c:v>7.7010000000000012E-3</c:v>
                  </c:pt>
                  <c:pt idx="4">
                    <c:v>6.5225999999999999E-3</c:v>
                  </c:pt>
                  <c:pt idx="5">
                    <c:v>4.9451000000000009E-3</c:v>
                  </c:pt>
                  <c:pt idx="6">
                    <c:v>9.2870000000000001E-3</c:v>
                  </c:pt>
                  <c:pt idx="7">
                    <c:v>7.958299999999998E-3</c:v>
                  </c:pt>
                  <c:pt idx="8">
                    <c:v>8.5859999999999964E-3</c:v>
                  </c:pt>
                  <c:pt idx="9">
                    <c:v>7.6376000000000013E-3</c:v>
                  </c:pt>
                  <c:pt idx="10">
                    <c:v>1.1416300000000004E-2</c:v>
                  </c:pt>
                  <c:pt idx="11">
                    <c:v>2.6688800000000006E-2</c:v>
                  </c:pt>
                  <c:pt idx="12">
                    <c:v>2.7562600000000007E-2</c:v>
                  </c:pt>
                  <c:pt idx="13">
                    <c:v>3.0897099999999997E-2</c:v>
                  </c:pt>
                  <c:pt idx="14">
                    <c:v>4.6519200000000011E-2</c:v>
                  </c:pt>
                  <c:pt idx="15">
                    <c:v>5.5313399999999957E-2</c:v>
                  </c:pt>
                </c:numCache>
              </c:numRef>
            </c:plus>
            <c:minus>
              <c:numRef>
                <c:f>'Data-F1-6b'!$S$3:$S$18</c:f>
                <c:numCache>
                  <c:formatCode>General</c:formatCode>
                  <c:ptCount val="16"/>
                  <c:pt idx="0">
                    <c:v>3.6286799999999994E-2</c:v>
                  </c:pt>
                  <c:pt idx="1">
                    <c:v>8.6560000000000005E-3</c:v>
                  </c:pt>
                  <c:pt idx="2">
                    <c:v>9.2192000000000003E-3</c:v>
                  </c:pt>
                  <c:pt idx="3">
                    <c:v>7.7010000000000012E-3</c:v>
                  </c:pt>
                  <c:pt idx="4">
                    <c:v>6.5225999999999999E-3</c:v>
                  </c:pt>
                  <c:pt idx="5">
                    <c:v>4.9451000000000009E-3</c:v>
                  </c:pt>
                  <c:pt idx="6">
                    <c:v>9.2870000000000001E-3</c:v>
                  </c:pt>
                  <c:pt idx="7">
                    <c:v>7.958299999999998E-3</c:v>
                  </c:pt>
                  <c:pt idx="8">
                    <c:v>8.5859999999999964E-3</c:v>
                  </c:pt>
                  <c:pt idx="9">
                    <c:v>7.6376000000000013E-3</c:v>
                  </c:pt>
                  <c:pt idx="10">
                    <c:v>1.1416300000000004E-2</c:v>
                  </c:pt>
                  <c:pt idx="11">
                    <c:v>2.6688800000000006E-2</c:v>
                  </c:pt>
                  <c:pt idx="12">
                    <c:v>2.7562600000000007E-2</c:v>
                  </c:pt>
                  <c:pt idx="13">
                    <c:v>3.0897099999999997E-2</c:v>
                  </c:pt>
                  <c:pt idx="14">
                    <c:v>4.6519200000000011E-2</c:v>
                  </c:pt>
                  <c:pt idx="15">
                    <c:v>5.5313399999999957E-2</c:v>
                  </c:pt>
                </c:numCache>
              </c:numRef>
            </c:minus>
          </c:errBars>
          <c:cat>
            <c:strRef>
              <c:f>'Data-F1-6b'!$A$3:$A$18</c:f>
              <c:strCache>
                <c:ptCount val="16"/>
                <c:pt idx="0">
                  <c:v>P0-10</c:v>
                </c:pt>
                <c:pt idx="1">
                  <c:v>P10-20</c:v>
                </c:pt>
                <c:pt idx="2">
                  <c:v>P20-30</c:v>
                </c:pt>
                <c:pt idx="3">
                  <c:v>P30-40</c:v>
                </c:pt>
                <c:pt idx="4">
                  <c:v>P40-50</c:v>
                </c:pt>
                <c:pt idx="5">
                  <c:v>P50-60</c:v>
                </c:pt>
                <c:pt idx="6">
                  <c:v>P60-70</c:v>
                </c:pt>
                <c:pt idx="7">
                  <c:v>P70-80</c:v>
                </c:pt>
                <c:pt idx="8">
                  <c:v>P80-90</c:v>
                </c:pt>
                <c:pt idx="9">
                  <c:v>P90-95</c:v>
                </c:pt>
                <c:pt idx="10">
                  <c:v>P95-99</c:v>
                </c:pt>
                <c:pt idx="11">
                  <c:v>P99-99.5</c:v>
                </c:pt>
                <c:pt idx="12">
                  <c:v>P99.5-99.9</c:v>
                </c:pt>
                <c:pt idx="13">
                  <c:v>P99.9-P99.95</c:v>
                </c:pt>
                <c:pt idx="14">
                  <c:v>P99.95-P99.99</c:v>
                </c:pt>
                <c:pt idx="15">
                  <c:v>P99.99-P100</c:v>
                </c:pt>
              </c:strCache>
            </c:strRef>
          </c:cat>
          <c:val>
            <c:numRef>
              <c:f>'Data-F1-6b'!$R$3:$R$18</c:f>
              <c:numCache>
                <c:formatCode>0.0%</c:formatCode>
                <c:ptCount val="16"/>
                <c:pt idx="0">
                  <c:v>3.5676209640993474E-2</c:v>
                </c:pt>
                <c:pt idx="1">
                  <c:v>1.7484837598399708E-2</c:v>
                </c:pt>
                <c:pt idx="2">
                  <c:v>1.373450379295744E-2</c:v>
                </c:pt>
                <c:pt idx="3">
                  <c:v>1.3673665734059365E-2</c:v>
                </c:pt>
                <c:pt idx="4">
                  <c:v>1.070770562813048E-2</c:v>
                </c:pt>
                <c:pt idx="5">
                  <c:v>1.0920076384913711E-2</c:v>
                </c:pt>
                <c:pt idx="6">
                  <c:v>1.9681891355051686E-2</c:v>
                </c:pt>
                <c:pt idx="7">
                  <c:v>1.980928481719911E-2</c:v>
                </c:pt>
                <c:pt idx="8">
                  <c:v>2.7091449159209382E-2</c:v>
                </c:pt>
                <c:pt idx="9">
                  <c:v>1.8310760490405118E-2</c:v>
                </c:pt>
                <c:pt idx="10">
                  <c:v>3.4313669460097125E-2</c:v>
                </c:pt>
                <c:pt idx="11">
                  <c:v>4.9763161933137165E-2</c:v>
                </c:pt>
                <c:pt idx="12">
                  <c:v>6.2024680883201448E-2</c:v>
                </c:pt>
                <c:pt idx="13">
                  <c:v>8.5973834366028595E-2</c:v>
                </c:pt>
                <c:pt idx="14">
                  <c:v>0.13086609377843</c:v>
                </c:pt>
                <c:pt idx="15">
                  <c:v>0.26258678358820525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71-7244-8EEB-2F5336834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87223704"/>
        <c:axId val="2093516008"/>
      </c:lineChart>
      <c:catAx>
        <c:axId val="-2087223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 sz="1600" b="0">
                    <a:latin typeface="Arial"/>
                    <a:cs typeface="Arial"/>
                  </a:rPr>
                  <a:t>Position in the wealth distribution</a:t>
                </a:r>
              </a:p>
            </c:rich>
          </c:tx>
          <c:layout>
            <c:manualLayout>
              <c:xMode val="edge"/>
              <c:yMode val="edge"/>
              <c:x val="0.330339989441024"/>
              <c:y val="0.931948242605957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400">
                <a:latin typeface="Arial"/>
                <a:cs typeface="Arial"/>
              </a:defRPr>
            </a:pPr>
            <a:endParaRPr lang="en-US"/>
          </a:p>
        </c:txPr>
        <c:crossAx val="2093516008"/>
        <c:crosses val="autoZero"/>
        <c:auto val="1"/>
        <c:lblAlgn val="ctr"/>
        <c:lblOffset val="100"/>
        <c:noMultiLvlLbl val="0"/>
      </c:catAx>
      <c:valAx>
        <c:axId val="2093516008"/>
        <c:scaling>
          <c:orientation val="minMax"/>
          <c:max val="0.33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sz="1600" b="0">
                    <a:latin typeface="Arial"/>
                    <a:cs typeface="Arial"/>
                  </a:rPr>
                  <a:t>% of taxes owed</a:t>
                </a:r>
              </a:p>
            </c:rich>
          </c:tx>
          <c:layout>
            <c:manualLayout>
              <c:xMode val="edge"/>
              <c:yMode val="edge"/>
              <c:x val="8.1201516477106997E-4"/>
              <c:y val="0.32706740088861402"/>
            </c:manualLayout>
          </c:layout>
          <c:overlay val="0"/>
        </c:title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/>
                <a:cs typeface="Arial"/>
              </a:defRPr>
            </a:pPr>
            <a:endParaRPr lang="en-US"/>
          </a:p>
        </c:txPr>
        <c:crossAx val="-208722370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i="0" baseline="0">
                <a:effectLst/>
                <a:latin typeface="Arial"/>
                <a:cs typeface="Arial"/>
              </a:rPr>
              <a:t>Taxes evaded, % of taxes owed </a:t>
            </a:r>
          </a:p>
        </c:rich>
      </c:tx>
      <c:layout>
        <c:manualLayout>
          <c:xMode val="edge"/>
          <c:yMode val="edge"/>
          <c:x val="0.3335461067366580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89320501604"/>
          <c:y val="6.8462251042149105E-2"/>
          <c:w val="0.880217906095071"/>
          <c:h val="0.69585850788259296"/>
        </c:manualLayout>
      </c:layout>
      <c:lineChart>
        <c:grouping val="standard"/>
        <c:varyColors val="0"/>
        <c:ser>
          <c:idx val="1"/>
          <c:order val="0"/>
          <c:spPr>
            <a:ln w="19050">
              <a:solidFill>
                <a:schemeClr val="tx1"/>
              </a:solidFill>
            </a:ln>
            <a:effectLst/>
          </c:spPr>
          <c:marker>
            <c:symbol val="circle"/>
            <c:size val="12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B1A7-0843-B589-8A514A4D5080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>
                <a:solidFill>
                  <a:schemeClr val="accent2">
                    <a:lumMod val="40000"/>
                    <a:lumOff val="60000"/>
                  </a:schemeClr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2-B1A7-0843-B589-8A514A4D5080}"/>
              </c:ext>
            </c:extLst>
          </c:dPt>
          <c:dPt>
            <c:idx val="14"/>
            <c:marker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9050">
                <a:solidFill>
                  <a:schemeClr val="accent2">
                    <a:lumMod val="40000"/>
                    <a:lumOff val="60000"/>
                  </a:schemeClr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B1A7-0843-B589-8A514A4D5080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9050">
                <a:solidFill>
                  <a:schemeClr val="accent2">
                    <a:lumMod val="40000"/>
                    <a:lumOff val="60000"/>
                  </a:schemeClr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6-B1A7-0843-B589-8A514A4D5080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'Data-F1-6b'!$U$3:$U$18</c:f>
                <c:numCache>
                  <c:formatCode>General</c:formatCode>
                  <c:ptCount val="16"/>
                  <c:pt idx="0">
                    <c:v>3.6412400000000004E-2</c:v>
                  </c:pt>
                  <c:pt idx="1">
                    <c:v>8.6329999999999983E-3</c:v>
                  </c:pt>
                  <c:pt idx="2">
                    <c:v>9.2147999999999987E-3</c:v>
                  </c:pt>
                  <c:pt idx="3">
                    <c:v>7.7201999999999991E-3</c:v>
                  </c:pt>
                  <c:pt idx="4">
                    <c:v>6.4959000000000006E-3</c:v>
                  </c:pt>
                  <c:pt idx="5">
                    <c:v>4.9465999999999998E-3</c:v>
                  </c:pt>
                  <c:pt idx="6">
                    <c:v>9.1962999999999993E-3</c:v>
                  </c:pt>
                  <c:pt idx="7">
                    <c:v>8.0138999999999991E-3</c:v>
                  </c:pt>
                  <c:pt idx="8">
                    <c:v>8.5523000000000023E-3</c:v>
                  </c:pt>
                  <c:pt idx="9">
                    <c:v>7.6000000000000009E-3</c:v>
                  </c:pt>
                  <c:pt idx="10">
                    <c:v>1.15029E-2</c:v>
                  </c:pt>
                  <c:pt idx="11">
                    <c:v>2.7034300000000001E-2</c:v>
                  </c:pt>
                  <c:pt idx="14">
                    <c:v>2.7034300000000001E-2</c:v>
                  </c:pt>
                </c:numCache>
              </c:numRef>
            </c:plus>
            <c:minus>
              <c:numRef>
                <c:f>'Data-F1-6b'!$U$3:$U$18</c:f>
                <c:numCache>
                  <c:formatCode>General</c:formatCode>
                  <c:ptCount val="16"/>
                  <c:pt idx="0">
                    <c:v>3.6412400000000004E-2</c:v>
                  </c:pt>
                  <c:pt idx="1">
                    <c:v>8.6329999999999983E-3</c:v>
                  </c:pt>
                  <c:pt idx="2">
                    <c:v>9.2147999999999987E-3</c:v>
                  </c:pt>
                  <c:pt idx="3">
                    <c:v>7.7201999999999991E-3</c:v>
                  </c:pt>
                  <c:pt idx="4">
                    <c:v>6.4959000000000006E-3</c:v>
                  </c:pt>
                  <c:pt idx="5">
                    <c:v>4.9465999999999998E-3</c:v>
                  </c:pt>
                  <c:pt idx="6">
                    <c:v>9.1962999999999993E-3</c:v>
                  </c:pt>
                  <c:pt idx="7">
                    <c:v>8.0138999999999991E-3</c:v>
                  </c:pt>
                  <c:pt idx="8">
                    <c:v>8.5523000000000023E-3</c:v>
                  </c:pt>
                  <c:pt idx="9">
                    <c:v>7.6000000000000009E-3</c:v>
                  </c:pt>
                  <c:pt idx="10">
                    <c:v>1.15029E-2</c:v>
                  </c:pt>
                  <c:pt idx="11">
                    <c:v>2.7034300000000001E-2</c:v>
                  </c:pt>
                  <c:pt idx="14">
                    <c:v>2.7034300000000001E-2</c:v>
                  </c:pt>
                </c:numCache>
              </c:numRef>
            </c:minus>
          </c:errBars>
          <c:cat>
            <c:strRef>
              <c:f>'Data-F1-6b'!$A$3:$A$18</c:f>
              <c:strCache>
                <c:ptCount val="16"/>
                <c:pt idx="0">
                  <c:v>P0-10</c:v>
                </c:pt>
                <c:pt idx="1">
                  <c:v>P10-20</c:v>
                </c:pt>
                <c:pt idx="2">
                  <c:v>P20-30</c:v>
                </c:pt>
                <c:pt idx="3">
                  <c:v>P30-40</c:v>
                </c:pt>
                <c:pt idx="4">
                  <c:v>P40-50</c:v>
                </c:pt>
                <c:pt idx="5">
                  <c:v>P50-60</c:v>
                </c:pt>
                <c:pt idx="6">
                  <c:v>P60-70</c:v>
                </c:pt>
                <c:pt idx="7">
                  <c:v>P70-80</c:v>
                </c:pt>
                <c:pt idx="8">
                  <c:v>P80-90</c:v>
                </c:pt>
                <c:pt idx="9">
                  <c:v>P90-95</c:v>
                </c:pt>
                <c:pt idx="10">
                  <c:v>P95-99</c:v>
                </c:pt>
                <c:pt idx="11">
                  <c:v>P99-99.5</c:v>
                </c:pt>
                <c:pt idx="12">
                  <c:v>P99.5-99.9</c:v>
                </c:pt>
                <c:pt idx="13">
                  <c:v>P99.9-P99.95</c:v>
                </c:pt>
                <c:pt idx="14">
                  <c:v>P99.95-P99.99</c:v>
                </c:pt>
                <c:pt idx="15">
                  <c:v>P99.99-P100</c:v>
                </c:pt>
              </c:strCache>
            </c:strRef>
          </c:cat>
          <c:val>
            <c:numRef>
              <c:f>'Data-F1-6b'!$T$3:$T$18</c:f>
              <c:numCache>
                <c:formatCode>0.0%</c:formatCode>
                <c:ptCount val="16"/>
                <c:pt idx="0">
                  <c:v>3.557547874281549E-2</c:v>
                </c:pt>
                <c:pt idx="1">
                  <c:v>1.7473065274491204E-2</c:v>
                </c:pt>
                <c:pt idx="2">
                  <c:v>1.3722230990371804E-2</c:v>
                </c:pt>
                <c:pt idx="3">
                  <c:v>1.3660965701205523E-2</c:v>
                </c:pt>
                <c:pt idx="4">
                  <c:v>1.0678678975948905E-2</c:v>
                </c:pt>
                <c:pt idx="5">
                  <c:v>1.087663873945092E-2</c:v>
                </c:pt>
                <c:pt idx="6">
                  <c:v>1.9624214639533222E-2</c:v>
                </c:pt>
                <c:pt idx="7">
                  <c:v>1.9676429019230394E-2</c:v>
                </c:pt>
                <c:pt idx="8">
                  <c:v>2.6917207325980522E-2</c:v>
                </c:pt>
                <c:pt idx="9">
                  <c:v>1.7756633027235784E-2</c:v>
                </c:pt>
                <c:pt idx="10">
                  <c:v>3.2224972684679824E-2</c:v>
                </c:pt>
                <c:pt idx="11">
                  <c:v>4.2498550906745702E-2</c:v>
                </c:pt>
                <c:pt idx="12">
                  <c:v>3.6727110263563983E-2</c:v>
                </c:pt>
                <c:pt idx="13">
                  <c:v>3.6727110263563983E-2</c:v>
                </c:pt>
                <c:pt idx="14">
                  <c:v>3.6727110263563983E-2</c:v>
                </c:pt>
                <c:pt idx="15">
                  <c:v>3.6727110263563983E-2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A7-0843-B589-8A514A4D5080}"/>
            </c:ext>
          </c:extLst>
        </c:ser>
        <c:ser>
          <c:idx val="2"/>
          <c:order val="1"/>
          <c:spPr>
            <a:ln w="19050">
              <a:solidFill>
                <a:schemeClr val="tx1"/>
              </a:solidFill>
            </a:ln>
            <a:effectLst/>
          </c:spPr>
          <c:marker>
            <c:symbol val="circle"/>
            <c:size val="12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'Data-F1-6b'!$J$3:$J$18</c:f>
                <c:numCache>
                  <c:formatCode>General</c:formatCode>
                  <c:ptCount val="16"/>
                  <c:pt idx="0">
                    <c:v>8.1100000000000006E-5</c:v>
                  </c:pt>
                  <c:pt idx="1">
                    <c:v>8.1099999999999986E-6</c:v>
                  </c:pt>
                  <c:pt idx="2">
                    <c:v>1.0419999999999998E-5</c:v>
                  </c:pt>
                  <c:pt idx="3">
                    <c:v>1.3199999999999999E-5</c:v>
                  </c:pt>
                  <c:pt idx="4">
                    <c:v>1.6400000000000002E-5</c:v>
                  </c:pt>
                  <c:pt idx="5">
                    <c:v>2.9499999999999999E-5</c:v>
                  </c:pt>
                  <c:pt idx="6">
                    <c:v>3.3599999999999997E-5</c:v>
                  </c:pt>
                  <c:pt idx="7">
                    <c:v>5.7000000000000003E-5</c:v>
                  </c:pt>
                  <c:pt idx="8">
                    <c:v>9.8699999999999987E-5</c:v>
                  </c:pt>
                  <c:pt idx="9">
                    <c:v>2.5469999999999996E-4</c:v>
                  </c:pt>
                  <c:pt idx="10">
                    <c:v>8.5199999999999989E-4</c:v>
                  </c:pt>
                  <c:pt idx="11">
                    <c:v>3.4893000000000007E-3</c:v>
                  </c:pt>
                  <c:pt idx="12">
                    <c:v>1.0687800000000001E-2</c:v>
                  </c:pt>
                  <c:pt idx="13">
                    <c:v>1.9612200000000003E-2</c:v>
                  </c:pt>
                  <c:pt idx="14">
                    <c:v>4.4902899999999996E-2</c:v>
                  </c:pt>
                  <c:pt idx="15">
                    <c:v>5.9080699999999986E-2</c:v>
                  </c:pt>
                </c:numCache>
              </c:numRef>
            </c:plus>
            <c:minus>
              <c:numRef>
                <c:f>'Data-F1-6b'!$J$3:$J$18</c:f>
                <c:numCache>
                  <c:formatCode>General</c:formatCode>
                  <c:ptCount val="16"/>
                  <c:pt idx="0">
                    <c:v>8.1100000000000006E-5</c:v>
                  </c:pt>
                  <c:pt idx="1">
                    <c:v>8.1099999999999986E-6</c:v>
                  </c:pt>
                  <c:pt idx="2">
                    <c:v>1.0419999999999998E-5</c:v>
                  </c:pt>
                  <c:pt idx="3">
                    <c:v>1.3199999999999999E-5</c:v>
                  </c:pt>
                  <c:pt idx="4">
                    <c:v>1.6400000000000002E-5</c:v>
                  </c:pt>
                  <c:pt idx="5">
                    <c:v>2.9499999999999999E-5</c:v>
                  </c:pt>
                  <c:pt idx="6">
                    <c:v>3.3599999999999997E-5</c:v>
                  </c:pt>
                  <c:pt idx="7">
                    <c:v>5.7000000000000003E-5</c:v>
                  </c:pt>
                  <c:pt idx="8">
                    <c:v>9.8699999999999987E-5</c:v>
                  </c:pt>
                  <c:pt idx="9">
                    <c:v>2.5469999999999996E-4</c:v>
                  </c:pt>
                  <c:pt idx="10">
                    <c:v>8.5199999999999989E-4</c:v>
                  </c:pt>
                  <c:pt idx="11">
                    <c:v>3.4893000000000007E-3</c:v>
                  </c:pt>
                  <c:pt idx="12">
                    <c:v>1.0687800000000001E-2</c:v>
                  </c:pt>
                  <c:pt idx="13">
                    <c:v>1.9612200000000003E-2</c:v>
                  </c:pt>
                  <c:pt idx="14">
                    <c:v>4.4902899999999996E-2</c:v>
                  </c:pt>
                  <c:pt idx="15">
                    <c:v>5.9080699999999986E-2</c:v>
                  </c:pt>
                </c:numCache>
              </c:numRef>
            </c:minus>
          </c:errBars>
          <c:cat>
            <c:strRef>
              <c:f>'Data-F1-6b'!$A$3:$A$18</c:f>
              <c:strCache>
                <c:ptCount val="16"/>
                <c:pt idx="0">
                  <c:v>P0-10</c:v>
                </c:pt>
                <c:pt idx="1">
                  <c:v>P10-20</c:v>
                </c:pt>
                <c:pt idx="2">
                  <c:v>P20-30</c:v>
                </c:pt>
                <c:pt idx="3">
                  <c:v>P30-40</c:v>
                </c:pt>
                <c:pt idx="4">
                  <c:v>P40-50</c:v>
                </c:pt>
                <c:pt idx="5">
                  <c:v>P50-60</c:v>
                </c:pt>
                <c:pt idx="6">
                  <c:v>P60-70</c:v>
                </c:pt>
                <c:pt idx="7">
                  <c:v>P70-80</c:v>
                </c:pt>
                <c:pt idx="8">
                  <c:v>P80-90</c:v>
                </c:pt>
                <c:pt idx="9">
                  <c:v>P90-95</c:v>
                </c:pt>
                <c:pt idx="10">
                  <c:v>P95-99</c:v>
                </c:pt>
                <c:pt idx="11">
                  <c:v>P99-99.5</c:v>
                </c:pt>
                <c:pt idx="12">
                  <c:v>P99.5-99.9</c:v>
                </c:pt>
                <c:pt idx="13">
                  <c:v>P99.9-P99.95</c:v>
                </c:pt>
                <c:pt idx="14">
                  <c:v>P99.95-P99.99</c:v>
                </c:pt>
                <c:pt idx="15">
                  <c:v>P99.99-P100</c:v>
                </c:pt>
              </c:strCache>
            </c:strRef>
          </c:cat>
          <c:val>
            <c:numRef>
              <c:f>'Data-F1-6b'!$V$3:$V$18</c:f>
              <c:numCache>
                <c:formatCode>0.0%</c:formatCode>
                <c:ptCount val="16"/>
                <c:pt idx="0">
                  <c:v>1.084470065289704E-4</c:v>
                </c:pt>
                <c:pt idx="1">
                  <c:v>1.2198618420339852E-5</c:v>
                </c:pt>
                <c:pt idx="2">
                  <c:v>1.261912775760952E-5</c:v>
                </c:pt>
                <c:pt idx="3">
                  <c:v>1.3056769000820909E-5</c:v>
                </c:pt>
                <c:pt idx="4">
                  <c:v>2.966011384996097E-5</c:v>
                </c:pt>
                <c:pt idx="5">
                  <c:v>4.4403568611859415E-5</c:v>
                </c:pt>
                <c:pt idx="6">
                  <c:v>6.0032913061158911E-5</c:v>
                </c:pt>
                <c:pt idx="7">
                  <c:v>1.3829822852274012E-4</c:v>
                </c:pt>
                <c:pt idx="8">
                  <c:v>1.8415575024826545E-4</c:v>
                </c:pt>
                <c:pt idx="9">
                  <c:v>5.745309330513086E-4</c:v>
                </c:pt>
                <c:pt idx="10">
                  <c:v>2.232586877718613E-3</c:v>
                </c:pt>
                <c:pt idx="11">
                  <c:v>7.9394404550953545E-3</c:v>
                </c:pt>
                <c:pt idx="12">
                  <c:v>2.7303098433009636E-2</c:v>
                </c:pt>
                <c:pt idx="13">
                  <c:v>5.3150880607844259E-2</c:v>
                </c:pt>
                <c:pt idx="14">
                  <c:v>0.1016020855099284</c:v>
                </c:pt>
                <c:pt idx="15">
                  <c:v>0.24376526052834299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1A7-0843-B589-8A514A4D5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87436936"/>
        <c:axId val="-2087100040"/>
      </c:lineChart>
      <c:catAx>
        <c:axId val="-2087436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 sz="1600" b="0">
                    <a:latin typeface="Arial"/>
                    <a:cs typeface="Arial"/>
                  </a:rPr>
                  <a:t>Position in the wealth distribution</a:t>
                </a:r>
              </a:p>
            </c:rich>
          </c:tx>
          <c:layout>
            <c:manualLayout>
              <c:xMode val="edge"/>
              <c:yMode val="edge"/>
              <c:x val="0.330339989441024"/>
              <c:y val="0.931948242605957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400">
                <a:latin typeface="Arial"/>
                <a:cs typeface="Arial"/>
              </a:defRPr>
            </a:pPr>
            <a:endParaRPr lang="en-US"/>
          </a:p>
        </c:txPr>
        <c:crossAx val="-2087100040"/>
        <c:crosses val="autoZero"/>
        <c:auto val="1"/>
        <c:lblAlgn val="ctr"/>
        <c:lblOffset val="100"/>
        <c:noMultiLvlLbl val="0"/>
      </c:catAx>
      <c:valAx>
        <c:axId val="-2087100040"/>
        <c:scaling>
          <c:orientation val="minMax"/>
          <c:max val="0.3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sz="1600" b="0">
                    <a:latin typeface="Arial"/>
                    <a:cs typeface="Arial"/>
                  </a:rPr>
                  <a:t>% of taxes owed that are not paid</a:t>
                </a:r>
              </a:p>
            </c:rich>
          </c:tx>
          <c:layout>
            <c:manualLayout>
              <c:xMode val="edge"/>
              <c:yMode val="edge"/>
              <c:x val="3.77497812773403E-3"/>
              <c:y val="0.19199114816530299"/>
            </c:manualLayout>
          </c:layout>
          <c:overlay val="0"/>
        </c:title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/>
                <a:cs typeface="Arial"/>
              </a:defRPr>
            </a:pPr>
            <a:endParaRPr lang="en-US"/>
          </a:p>
        </c:txPr>
        <c:crossAx val="-2087436936"/>
        <c:crosses val="autoZero"/>
        <c:crossBetween val="between"/>
        <c:majorUnit val="0.05"/>
      </c:valAx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>
                <a:latin typeface="Arial"/>
                <a:cs typeface="Arial"/>
              </a:defRPr>
            </a:pPr>
            <a:r>
              <a:rPr lang="fr-FR" sz="1800" b="1" i="0" baseline="0">
                <a:effectLst/>
                <a:latin typeface="Arial"/>
                <a:cs typeface="Arial"/>
              </a:rPr>
              <a:t>Taxes paid vs. taxes owed</a:t>
            </a:r>
          </a:p>
        </c:rich>
      </c:tx>
      <c:layout>
        <c:manualLayout>
          <c:xMode val="edge"/>
          <c:yMode val="edge"/>
          <c:x val="0.3623842519685039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0783902012248E-2"/>
          <c:y val="7.9355497229513003E-2"/>
          <c:w val="0.90095864683581195"/>
          <c:h val="0.687143910932702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chemeClr val="tx1"/>
              </a:solidFill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</c:marker>
          <c:cat>
            <c:strLit>
              <c:ptCount val="16"/>
              <c:pt idx="0">
                <c:v>_x0005_P0-10</c:v>
              </c:pt>
              <c:pt idx="1">
                <c:v>_x0006_P10-20</c:v>
              </c:pt>
              <c:pt idx="2">
                <c:v>_x0006_P20-30</c:v>
              </c:pt>
              <c:pt idx="3">
                <c:v>_x0006_P30-40</c:v>
              </c:pt>
              <c:pt idx="4">
                <c:v>_x0006_P40-50</c:v>
              </c:pt>
              <c:pt idx="5">
                <c:v>_x0006_P50-60</c:v>
              </c:pt>
              <c:pt idx="6">
                <c:v>_x0006_P60-70</c:v>
              </c:pt>
              <c:pt idx="7">
                <c:v>_x0006_P70-80</c:v>
              </c:pt>
              <c:pt idx="8">
                <c:v>_x0006_P80-90</c:v>
              </c:pt>
              <c:pt idx="9">
                <c:v>_x0006_P90-95</c:v>
              </c:pt>
              <c:pt idx="10">
                <c:v>_x0006_P95-99</c:v>
              </c:pt>
              <c:pt idx="11">
                <c:v>_x0008_P99-99.5</c:v>
              </c:pt>
              <c:pt idx="12">
                <c:v>
P99.5-99.9</c:v>
              </c:pt>
              <c:pt idx="13">
                <c:v>_x000c_P99.9-P99.95</c:v>
              </c:pt>
              <c:pt idx="14">
                <c:v>_x000d_P99.95-P99.99</c:v>
              </c:pt>
              <c:pt idx="15">
                <c:v>_x000b_P99.99-P100</c:v>
              </c:pt>
            </c:strLit>
          </c:cat>
          <c:val>
            <c:numLit>
              <c:formatCode>General</c:formatCode>
              <c:ptCount val="16"/>
              <c:pt idx="0">
                <c:v>0.28086370565704899</c:v>
              </c:pt>
              <c:pt idx="1">
                <c:v>0.28638775787523302</c:v>
              </c:pt>
              <c:pt idx="2">
                <c:v>0.28634916677988298</c:v>
              </c:pt>
              <c:pt idx="3">
                <c:v>0.30966628624298898</c:v>
              </c:pt>
              <c:pt idx="4">
                <c:v>0.31037211323367198</c:v>
              </c:pt>
              <c:pt idx="5">
                <c:v>0.30874799390671698</c:v>
              </c:pt>
              <c:pt idx="6">
                <c:v>0.30988296378463598</c:v>
              </c:pt>
              <c:pt idx="7">
                <c:v>0.31117956722463602</c:v>
              </c:pt>
              <c:pt idx="8">
                <c:v>0.31727631922451</c:v>
              </c:pt>
              <c:pt idx="9">
                <c:v>0.32511520043598802</c:v>
              </c:pt>
              <c:pt idx="10">
                <c:v>0.35914846239096099</c:v>
              </c:pt>
              <c:pt idx="11">
                <c:v>0.41830324572436001</c:v>
              </c:pt>
              <c:pt idx="12">
                <c:v>0.42695934854759399</c:v>
              </c:pt>
              <c:pt idx="13">
                <c:v>0.459631368450033</c:v>
              </c:pt>
              <c:pt idx="14">
                <c:v>0.46204269412198301</c:v>
              </c:pt>
              <c:pt idx="15">
                <c:v>0.47031262284496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D0-7247-AC79-1D79A5BDA2CD}"/>
            </c:ext>
          </c:extLst>
        </c:ser>
        <c:ser>
          <c:idx val="1"/>
          <c:order val="1"/>
          <c:spPr>
            <a:ln w="25400">
              <a:solidFill>
                <a:schemeClr val="tx1"/>
              </a:solidFill>
            </a:ln>
            <a:effectLst/>
          </c:spPr>
          <c:marker>
            <c:symbol val="circle"/>
            <c:size val="12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</c:marker>
          <c:cat>
            <c:strLit>
              <c:ptCount val="16"/>
              <c:pt idx="0">
                <c:v>_x0005_P0-10</c:v>
              </c:pt>
              <c:pt idx="1">
                <c:v>_x0006_P10-20</c:v>
              </c:pt>
              <c:pt idx="2">
                <c:v>_x0006_P20-30</c:v>
              </c:pt>
              <c:pt idx="3">
                <c:v>_x0006_P30-40</c:v>
              </c:pt>
              <c:pt idx="4">
                <c:v>_x0006_P40-50</c:v>
              </c:pt>
              <c:pt idx="5">
                <c:v>_x0006_P50-60</c:v>
              </c:pt>
              <c:pt idx="6">
                <c:v>_x0006_P60-70</c:v>
              </c:pt>
              <c:pt idx="7">
                <c:v>_x0006_P70-80</c:v>
              </c:pt>
              <c:pt idx="8">
                <c:v>_x0006_P80-90</c:v>
              </c:pt>
              <c:pt idx="9">
                <c:v>_x0006_P90-95</c:v>
              </c:pt>
              <c:pt idx="10">
                <c:v>_x0006_P95-99</c:v>
              </c:pt>
              <c:pt idx="11">
                <c:v>_x0008_P99-99.5</c:v>
              </c:pt>
              <c:pt idx="12">
                <c:v>
P99.5-99.9</c:v>
              </c:pt>
              <c:pt idx="13">
                <c:v>_x000c_P99.9-P99.95</c:v>
              </c:pt>
              <c:pt idx="14">
                <c:v>_x000d_P99.95-P99.99</c:v>
              </c:pt>
              <c:pt idx="15">
                <c:v>_x000b_P99.99-P100</c:v>
              </c:pt>
            </c:strLit>
          </c:cat>
          <c:val>
            <c:numLit>
              <c:formatCode>General</c:formatCode>
              <c:ptCount val="16"/>
              <c:pt idx="0">
                <c:v>0.27084355321348103</c:v>
              </c:pt>
              <c:pt idx="1">
                <c:v>0.281380314438615</c:v>
              </c:pt>
              <c:pt idx="2">
                <c:v>0.28241630306263399</c:v>
              </c:pt>
              <c:pt idx="3">
                <c:v>0.30543201295579397</c:v>
              </c:pt>
              <c:pt idx="4">
                <c:v>0.307048740009985</c:v>
              </c:pt>
              <c:pt idx="5">
                <c:v>0.305376442229567</c:v>
              </c:pt>
              <c:pt idx="6">
                <c:v>0.303783880958645</c:v>
              </c:pt>
              <c:pt idx="7">
                <c:v>0.30501532254819103</c:v>
              </c:pt>
              <c:pt idx="8">
                <c:v>0.30868084395281897</c:v>
              </c:pt>
              <c:pt idx="9">
                <c:v>0.31916209386901401</c:v>
              </c:pt>
              <c:pt idx="10">
                <c:v>0.346824760765375</c:v>
              </c:pt>
              <c:pt idx="11">
                <c:v>0.39748715357022102</c:v>
              </c:pt>
              <c:pt idx="12">
                <c:v>0.400477331203829</c:v>
              </c:pt>
              <c:pt idx="13">
                <c:v>0.42011509730947799</c:v>
              </c:pt>
              <c:pt idx="14">
                <c:v>0.40157697158337702</c:v>
              </c:pt>
              <c:pt idx="15">
                <c:v>0.34681474393117001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DD0-7247-AC79-1D79A5BDA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3465576"/>
        <c:axId val="-2093413016"/>
      </c:lineChart>
      <c:catAx>
        <c:axId val="-2093465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 sz="1600" b="0">
                    <a:latin typeface="Arial"/>
                    <a:cs typeface="Arial"/>
                  </a:rPr>
                  <a:t>Position in the wealth distribution</a:t>
                </a:r>
              </a:p>
            </c:rich>
          </c:tx>
          <c:layout>
            <c:manualLayout>
              <c:xMode val="edge"/>
              <c:yMode val="edge"/>
              <c:x val="0.330339989441024"/>
              <c:y val="0.931948242605957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400">
                <a:latin typeface="Arial"/>
                <a:cs typeface="Arial"/>
              </a:defRPr>
            </a:pPr>
            <a:endParaRPr lang="en-US"/>
          </a:p>
        </c:txPr>
        <c:crossAx val="-2093413016"/>
        <c:crosses val="autoZero"/>
        <c:auto val="1"/>
        <c:lblAlgn val="ctr"/>
        <c:lblOffset val="100"/>
        <c:noMultiLvlLbl val="0"/>
      </c:catAx>
      <c:valAx>
        <c:axId val="-2093413016"/>
        <c:scaling>
          <c:orientation val="minMax"/>
          <c:max val="0.5"/>
          <c:min val="0.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sz="1600" b="0">
                    <a:latin typeface="Arial"/>
                    <a:cs typeface="Arial"/>
                  </a:rPr>
                  <a:t>% of taxable</a:t>
                </a:r>
                <a:r>
                  <a:rPr lang="fr-FR" sz="1600" b="0" baseline="0">
                    <a:latin typeface="Arial"/>
                    <a:cs typeface="Arial"/>
                  </a:rPr>
                  <a:t> income</a:t>
                </a:r>
                <a:endParaRPr lang="fr-FR" sz="1600" b="0"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8.1201516477106997E-4"/>
              <c:y val="0.27695846842674099"/>
            </c:manualLayout>
          </c:layout>
          <c:overlay val="0"/>
        </c:title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/>
                <a:cs typeface="Arial"/>
              </a:defRPr>
            </a:pPr>
            <a:endParaRPr lang="en-US"/>
          </a:p>
        </c:txPr>
        <c:crossAx val="-2093465576"/>
        <c:crosses val="autoZero"/>
        <c:crossBetween val="between"/>
        <c:majorUnit val="0.05"/>
      </c:valAx>
    </c:plotArea>
    <c:plotVisOnly val="1"/>
    <c:dispBlanksAs val="gap"/>
    <c:showDLblsOverMax val="0"/>
  </c:chart>
  <c:spPr>
    <a:ln>
      <a:noFill/>
    </a:ln>
  </c:sp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 sz="2000" b="1"/>
              <a:t>Top 0.1% wealth share in Norway </a:t>
            </a:r>
          </a:p>
        </c:rich>
      </c:tx>
      <c:layout>
        <c:manualLayout>
          <c:xMode val="edge"/>
          <c:yMode val="edge"/>
          <c:x val="0.30740439858810698"/>
          <c:y val="2.036199095022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329568286722803E-2"/>
          <c:y val="0.10549185876652301"/>
          <c:w val="0.88289720336681998"/>
          <c:h val="0.79178252039761998"/>
        </c:manualLayout>
      </c:layout>
      <c:lineChart>
        <c:grouping val="standard"/>
        <c:varyColors val="0"/>
        <c:ser>
          <c:idx val="3"/>
          <c:order val="0"/>
          <c:tx>
            <c:v>Top 0.1% Norway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circle"/>
            <c:size val="10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numRef>
              <c:f>'Data-F11'!$A$3:$A$11</c:f>
              <c:numCache>
                <c:formatCode>General</c:formatCode>
                <c:ptCount val="9"/>
                <c:pt idx="0">
                  <c:v>1930</c:v>
                </c:pt>
                <c:pt idx="1">
                  <c:v>1940</c:v>
                </c:pt>
                <c:pt idx="2">
                  <c:v>1950</c:v>
                </c:pt>
                <c:pt idx="3">
                  <c:v>1960</c:v>
                </c:pt>
                <c:pt idx="4">
                  <c:v>1970</c:v>
                </c:pt>
                <c:pt idx="5">
                  <c:v>1980</c:v>
                </c:pt>
                <c:pt idx="6">
                  <c:v>1990</c:v>
                </c:pt>
                <c:pt idx="7">
                  <c:v>2000</c:v>
                </c:pt>
                <c:pt idx="8">
                  <c:v>2010</c:v>
                </c:pt>
              </c:numCache>
            </c:numRef>
          </c:cat>
          <c:val>
            <c:numRef>
              <c:f>'Data-F11'!$B$3:$B$11</c:f>
              <c:numCache>
                <c:formatCode>0.0%</c:formatCode>
                <c:ptCount val="9"/>
                <c:pt idx="0">
                  <c:v>0.12025926781618597</c:v>
                </c:pt>
                <c:pt idx="1">
                  <c:v>0.13218096002687932</c:v>
                </c:pt>
                <c:pt idx="3">
                  <c:v>9.1705965405258105E-2</c:v>
                </c:pt>
                <c:pt idx="4">
                  <c:v>6.5793893516187363E-2</c:v>
                </c:pt>
                <c:pt idx="5">
                  <c:v>5.4713667184290535E-2</c:v>
                </c:pt>
                <c:pt idx="6">
                  <c:v>7.1277403843032522E-2</c:v>
                </c:pt>
                <c:pt idx="7">
                  <c:v>8.3458155400191664E-2</c:v>
                </c:pt>
                <c:pt idx="8">
                  <c:v>8.3997500000000003E-2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6-BD42-BC4F-F2315E61FEDF}"/>
            </c:ext>
          </c:extLst>
        </c:ser>
        <c:ser>
          <c:idx val="0"/>
          <c:order val="1"/>
          <c:tx>
            <c:v>Norway including offshore</c:v>
          </c:tx>
          <c:spPr>
            <a:ln>
              <a:solidFill>
                <a:srgbClr val="0000FF"/>
              </a:solidFill>
            </a:ln>
          </c:spPr>
          <c:marker>
            <c:symbol val="circle"/>
            <c:size val="10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numRef>
              <c:f>'Data-F11'!$A$3:$A$11</c:f>
              <c:numCache>
                <c:formatCode>General</c:formatCode>
                <c:ptCount val="9"/>
                <c:pt idx="0">
                  <c:v>1930</c:v>
                </c:pt>
                <c:pt idx="1">
                  <c:v>1940</c:v>
                </c:pt>
                <c:pt idx="2">
                  <c:v>1950</c:v>
                </c:pt>
                <c:pt idx="3">
                  <c:v>1960</c:v>
                </c:pt>
                <c:pt idx="4">
                  <c:v>1970</c:v>
                </c:pt>
                <c:pt idx="5">
                  <c:v>1980</c:v>
                </c:pt>
                <c:pt idx="6">
                  <c:v>1990</c:v>
                </c:pt>
                <c:pt idx="7">
                  <c:v>2000</c:v>
                </c:pt>
                <c:pt idx="8">
                  <c:v>2010</c:v>
                </c:pt>
              </c:numCache>
            </c:numRef>
          </c:cat>
          <c:val>
            <c:numRef>
              <c:f>'Data-F11'!$C$3:$C$11</c:f>
              <c:numCache>
                <c:formatCode>0.0%</c:formatCode>
                <c:ptCount val="9"/>
                <c:pt idx="0">
                  <c:v>0.12251013318768977</c:v>
                </c:pt>
                <c:pt idx="1">
                  <c:v>0.13435305398260453</c:v>
                </c:pt>
                <c:pt idx="3">
                  <c:v>9.5118464251285367E-2</c:v>
                </c:pt>
                <c:pt idx="4">
                  <c:v>7.2296677796373041E-2</c:v>
                </c:pt>
                <c:pt idx="5">
                  <c:v>6.351625574724129E-2</c:v>
                </c:pt>
                <c:pt idx="6">
                  <c:v>8.19459334119641E-2</c:v>
                </c:pt>
                <c:pt idx="7">
                  <c:v>9.6221175195128614E-2</c:v>
                </c:pt>
                <c:pt idx="8">
                  <c:v>9.8414102226857036E-2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6-BD42-BC4F-F2315E61F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99628008"/>
        <c:axId val="-2100177800"/>
      </c:lineChart>
      <c:catAx>
        <c:axId val="-2099628008"/>
        <c:scaling>
          <c:orientation val="minMax"/>
        </c:scaling>
        <c:delete val="0"/>
        <c:axPos val="b"/>
        <c:majorGridlines>
          <c:spPr>
            <a:ln w="12700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0177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00177800"/>
        <c:scaling>
          <c:orientation val="minMax"/>
          <c:max val="0.14000000000000001"/>
        </c:scaling>
        <c:delete val="0"/>
        <c:axPos val="l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9628008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fr-FR" sz="2000" b="1"/>
              <a:t>Top 0.01% wealth share in Norway</a:t>
            </a:r>
          </a:p>
        </c:rich>
      </c:tx>
      <c:layout>
        <c:manualLayout>
          <c:xMode val="edge"/>
          <c:yMode val="edge"/>
          <c:x val="0.30878370893293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329568286722803E-2"/>
          <c:y val="9.8704528449780907E-2"/>
          <c:w val="0.90220754819440696"/>
          <c:h val="0.79856985071436204"/>
        </c:manualLayout>
      </c:layout>
      <c:lineChart>
        <c:grouping val="standard"/>
        <c:varyColors val="0"/>
        <c:ser>
          <c:idx val="3"/>
          <c:order val="0"/>
          <c:tx>
            <c:v>Top 0.01% Norway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circle"/>
            <c:size val="10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numRef>
              <c:f>'Data-F11'!$A$3:$A$11</c:f>
              <c:numCache>
                <c:formatCode>General</c:formatCode>
                <c:ptCount val="9"/>
                <c:pt idx="0">
                  <c:v>1930</c:v>
                </c:pt>
                <c:pt idx="1">
                  <c:v>1940</c:v>
                </c:pt>
                <c:pt idx="2">
                  <c:v>1950</c:v>
                </c:pt>
                <c:pt idx="3">
                  <c:v>1960</c:v>
                </c:pt>
                <c:pt idx="4">
                  <c:v>1970</c:v>
                </c:pt>
                <c:pt idx="5">
                  <c:v>1980</c:v>
                </c:pt>
                <c:pt idx="6">
                  <c:v>1990</c:v>
                </c:pt>
                <c:pt idx="7">
                  <c:v>2000</c:v>
                </c:pt>
                <c:pt idx="8">
                  <c:v>2010</c:v>
                </c:pt>
              </c:numCache>
            </c:numRef>
          </c:cat>
          <c:val>
            <c:numRef>
              <c:f>'Data-F11'!$E$3:$E$11</c:f>
              <c:numCache>
                <c:formatCode>0.0%</c:formatCode>
                <c:ptCount val="9"/>
                <c:pt idx="0">
                  <c:v>3.8454818246463969E-2</c:v>
                </c:pt>
                <c:pt idx="1">
                  <c:v>4.9583805857657703E-2</c:v>
                </c:pt>
                <c:pt idx="3">
                  <c:v>3.3023105074591871E-2</c:v>
                </c:pt>
                <c:pt idx="4">
                  <c:v>2.191098936980557E-2</c:v>
                </c:pt>
                <c:pt idx="5">
                  <c:v>1.6253167013642451E-2</c:v>
                </c:pt>
                <c:pt idx="6">
                  <c:v>2.9495030134245193E-2</c:v>
                </c:pt>
                <c:pt idx="7">
                  <c:v>3.971894042435397E-2</c:v>
                </c:pt>
                <c:pt idx="8">
                  <c:v>3.8460000000000008E-2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6-F948-BA01-C2715E0CAE3F}"/>
            </c:ext>
          </c:extLst>
        </c:ser>
        <c:ser>
          <c:idx val="0"/>
          <c:order val="1"/>
          <c:tx>
            <c:v>Norway including offshore</c:v>
          </c:tx>
          <c:spPr>
            <a:ln>
              <a:solidFill>
                <a:srgbClr val="0000FF"/>
              </a:solidFill>
            </a:ln>
          </c:spPr>
          <c:marker>
            <c:symbol val="circle"/>
            <c:size val="10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numRef>
              <c:f>'Data-F11'!$A$3:$A$11</c:f>
              <c:numCache>
                <c:formatCode>General</c:formatCode>
                <c:ptCount val="9"/>
                <c:pt idx="0">
                  <c:v>1930</c:v>
                </c:pt>
                <c:pt idx="1">
                  <c:v>1940</c:v>
                </c:pt>
                <c:pt idx="2">
                  <c:v>1950</c:v>
                </c:pt>
                <c:pt idx="3">
                  <c:v>1960</c:v>
                </c:pt>
                <c:pt idx="4">
                  <c:v>1970</c:v>
                </c:pt>
                <c:pt idx="5">
                  <c:v>1980</c:v>
                </c:pt>
                <c:pt idx="6">
                  <c:v>1990</c:v>
                </c:pt>
                <c:pt idx="7">
                  <c:v>2000</c:v>
                </c:pt>
                <c:pt idx="8">
                  <c:v>2010</c:v>
                </c:pt>
              </c:numCache>
            </c:numRef>
          </c:cat>
          <c:val>
            <c:numRef>
              <c:f>'Data-F11'!$F$3:$F$11</c:f>
              <c:numCache>
                <c:formatCode>0.0%</c:formatCode>
                <c:ptCount val="9"/>
                <c:pt idx="0">
                  <c:v>4.0109979702016615E-2</c:v>
                </c:pt>
                <c:pt idx="1">
                  <c:v>5.1173027638624066E-2</c:v>
                </c:pt>
                <c:pt idx="3">
                  <c:v>3.545409397099044E-2</c:v>
                </c:pt>
                <c:pt idx="4">
                  <c:v>2.6473683447740714E-2</c:v>
                </c:pt>
                <c:pt idx="5">
                  <c:v>2.2405050279237608E-2</c:v>
                </c:pt>
                <c:pt idx="6">
                  <c:v>3.6922697575777194E-2</c:v>
                </c:pt>
                <c:pt idx="7">
                  <c:v>4.8574374387201975E-2</c:v>
                </c:pt>
                <c:pt idx="8">
                  <c:v>4.8494683974423157E-2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6-F948-BA01-C2715E0CA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86206792"/>
        <c:axId val="-2125692568"/>
      </c:lineChart>
      <c:catAx>
        <c:axId val="-2086206792"/>
        <c:scaling>
          <c:orientation val="minMax"/>
        </c:scaling>
        <c:delete val="0"/>
        <c:axPos val="b"/>
        <c:majorGridlines>
          <c:spPr>
            <a:ln w="12700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25692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25692568"/>
        <c:scaling>
          <c:orientation val="minMax"/>
          <c:max val="5.1999999999999998E-2"/>
          <c:min val="0"/>
        </c:scaling>
        <c:delete val="0"/>
        <c:axPos val="l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86206792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700" baseline="0">
                <a:latin typeface="Arial"/>
                <a:cs typeface="Arial"/>
              </a:rPr>
              <a:t>Probability to own an unreported HSBC account, by wealth group</a:t>
            </a:r>
          </a:p>
          <a:p>
            <a:pPr>
              <a:defRPr/>
            </a:pPr>
            <a:r>
              <a:rPr lang="fr-FR" sz="1600" b="0" baseline="0">
                <a:latin typeface="Arial"/>
                <a:cs typeface="Arial"/>
              </a:rPr>
              <a:t>(HSBC leak) </a:t>
            </a:r>
            <a:endParaRPr lang="fr-FR" sz="1600" b="0"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393815106445029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075473899095906E-2"/>
          <c:y val="0.112035235791604"/>
          <c:w val="0.93192452610090404"/>
          <c:h val="0.70893040330742996"/>
        </c:manualLayout>
      </c:layout>
      <c:lineChart>
        <c:grouping val="standard"/>
        <c:varyColors val="0"/>
        <c:ser>
          <c:idx val="0"/>
          <c:order val="0"/>
          <c:spPr>
            <a:ln w="31750">
              <a:solidFill>
                <a:schemeClr val="accent2">
                  <a:lumMod val="75000"/>
                </a:schemeClr>
              </a:solidFill>
            </a:ln>
            <a:effectLst/>
          </c:spPr>
          <c:marker>
            <c:symbol val="circle"/>
            <c:size val="12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cat>
            <c:strRef>
              <c:f>'Data-F3-4-5'!$D$5:$D$11</c:f>
              <c:strCache>
                <c:ptCount val="7"/>
                <c:pt idx="0">
                  <c:v>P90-P95              [0.6 – 0.9]</c:v>
                </c:pt>
                <c:pt idx="1">
                  <c:v>P95-P99              [0.9 – 2.0]</c:v>
                </c:pt>
                <c:pt idx="2">
                  <c:v>P99-P99.5           [2.0 – 3.0]</c:v>
                </c:pt>
                <c:pt idx="3">
                  <c:v>P99.5-P99.9        [3.0 – 9.1]</c:v>
                </c:pt>
                <c:pt idx="4">
                  <c:v>P99.9-P99.95        [9.1 – 14.6]</c:v>
                </c:pt>
                <c:pt idx="5">
                  <c:v>P99.95-P99.99          [14.6 – 44.5]</c:v>
                </c:pt>
                <c:pt idx="6">
                  <c:v>Top 0.01%          [&gt; 44.5]</c:v>
                </c:pt>
              </c:strCache>
            </c:strRef>
          </c:cat>
          <c:val>
            <c:numRef>
              <c:f>'Data-F3-4-5'!$K$5:$K$11</c:f>
              <c:numCache>
                <c:formatCode>0.0%</c:formatCode>
                <c:ptCount val="7"/>
                <c:pt idx="0">
                  <c:v>1.0360586020397022E-4</c:v>
                </c:pt>
                <c:pt idx="1">
                  <c:v>2.5901428307406604E-4</c:v>
                </c:pt>
                <c:pt idx="2">
                  <c:v>7.1583309909328818E-4</c:v>
                </c:pt>
                <c:pt idx="3">
                  <c:v>1.8601804040372372E-3</c:v>
                </c:pt>
                <c:pt idx="4">
                  <c:v>3.7671877071261406E-3</c:v>
                </c:pt>
                <c:pt idx="5">
                  <c:v>6.592889316380024E-3</c:v>
                </c:pt>
                <c:pt idx="6">
                  <c:v>9.4161955639719963E-3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6-BB48-8C1D-83EFB4E98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5975848"/>
        <c:axId val="2141485608"/>
      </c:lineChart>
      <c:catAx>
        <c:axId val="-2125975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 sz="1600" b="0" i="0" baseline="0">
                    <a:effectLst/>
                    <a:latin typeface="Arial"/>
                    <a:cs typeface="Arial"/>
                  </a:rPr>
                  <a:t>Net wealth group </a:t>
                </a:r>
              </a:p>
              <a:p>
                <a:pPr>
                  <a:defRPr/>
                </a:pPr>
                <a:r>
                  <a:rPr lang="fr-FR" sz="1600" b="0" i="0" baseline="0">
                    <a:effectLst/>
                    <a:latin typeface="Arial"/>
                    <a:cs typeface="Arial"/>
                  </a:rPr>
                  <a:t>[millions of US$]</a:t>
                </a:r>
                <a:endParaRPr lang="fr-FR" sz="1600">
                  <a:effectLst/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0.41182152230971097"/>
              <c:y val="0.909803921568626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20">
                <a:latin typeface="Arial"/>
                <a:cs typeface="Arial"/>
              </a:defRPr>
            </a:pPr>
            <a:endParaRPr lang="en-US"/>
          </a:p>
        </c:txPr>
        <c:crossAx val="2141485608"/>
        <c:crosses val="autoZero"/>
        <c:auto val="1"/>
        <c:lblAlgn val="ctr"/>
        <c:lblOffset val="100"/>
        <c:noMultiLvlLbl val="0"/>
      </c:catAx>
      <c:valAx>
        <c:axId val="2141485608"/>
        <c:scaling>
          <c:orientation val="minMax"/>
          <c:max val="0.01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%" sourceLinked="0"/>
        <c:majorTickMark val="none"/>
        <c:minorTickMark val="none"/>
        <c:tickLblPos val="nextTo"/>
        <c:txPr>
          <a:bodyPr/>
          <a:lstStyle/>
          <a:p>
            <a:pPr>
              <a:defRPr sz="1600">
                <a:latin typeface="Arial"/>
                <a:cs typeface="Arial"/>
              </a:defRPr>
            </a:pPr>
            <a:endParaRPr lang="en-US"/>
          </a:p>
        </c:txPr>
        <c:crossAx val="-2125975848"/>
        <c:crosses val="autoZero"/>
        <c:crossBetween val="between"/>
        <c:majorUnit val="2E-3"/>
      </c:valAx>
    </c:plotArea>
    <c:plotVisOnly val="1"/>
    <c:dispBlanksAs val="gap"/>
    <c:showDLblsOverMax val="0"/>
  </c:chart>
  <c:spPr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800">
                <a:latin typeface="Arial"/>
                <a:cs typeface="Arial"/>
              </a:rPr>
              <a:t>Average wealth hidden at HSBC, by wealth group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(% of total wealth (including held at HSBC)) </a:t>
            </a:r>
            <a:endParaRPr lang="fr-FR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 sz="1800"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483942840478299"/>
          <c:y val="2.178649237472770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312977544473597E-2"/>
          <c:y val="0.103320638841713"/>
          <c:w val="0.92287220764071098"/>
          <c:h val="0.70893040330742996"/>
        </c:manualLayout>
      </c:layout>
      <c:lineChart>
        <c:grouping val="standard"/>
        <c:varyColors val="0"/>
        <c:ser>
          <c:idx val="0"/>
          <c:order val="0"/>
          <c:spPr>
            <a:ln w="31750">
              <a:solidFill>
                <a:schemeClr val="tx2">
                  <a:lumMod val="60000"/>
                  <a:lumOff val="40000"/>
                </a:schemeClr>
              </a:solidFill>
            </a:ln>
            <a:effectLst/>
          </c:spPr>
          <c:marker>
            <c:symbol val="circle"/>
            <c:size val="12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cat>
            <c:strRef>
              <c:f>'Data-F3-4-5'!$D$5:$D$11</c:f>
              <c:strCache>
                <c:ptCount val="7"/>
                <c:pt idx="0">
                  <c:v>P90-P95              [0.6 – 0.9]</c:v>
                </c:pt>
                <c:pt idx="1">
                  <c:v>P95-P99              [0.9 – 2.0]</c:v>
                </c:pt>
                <c:pt idx="2">
                  <c:v>P99-P99.5           [2.0 – 3.0]</c:v>
                </c:pt>
                <c:pt idx="3">
                  <c:v>P99.5-P99.9        [3.0 – 9.1]</c:v>
                </c:pt>
                <c:pt idx="4">
                  <c:v>P99.9-P99.95        [9.1 – 14.6]</c:v>
                </c:pt>
                <c:pt idx="5">
                  <c:v>P99.95-P99.99          [14.6 – 44.5]</c:v>
                </c:pt>
                <c:pt idx="6">
                  <c:v>Top 0.01%          [&gt; 44.5]</c:v>
                </c:pt>
              </c:strCache>
            </c:strRef>
          </c:cat>
          <c:val>
            <c:numRef>
              <c:f>'Data-F3-4-5'!$N$5:$N$11</c:f>
              <c:numCache>
                <c:formatCode>0%</c:formatCode>
                <c:ptCount val="7"/>
                <c:pt idx="0">
                  <c:v>0.38270000000000004</c:v>
                </c:pt>
                <c:pt idx="1">
                  <c:v>0.39340000000000003</c:v>
                </c:pt>
                <c:pt idx="2">
                  <c:v>0.42320000000000002</c:v>
                </c:pt>
                <c:pt idx="3">
                  <c:v>0.46509999999999996</c:v>
                </c:pt>
                <c:pt idx="4">
                  <c:v>0.3619</c:v>
                </c:pt>
                <c:pt idx="5">
                  <c:v>0.36630000000000001</c:v>
                </c:pt>
                <c:pt idx="6">
                  <c:v>0.38600000000000001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8-1C41-AA0F-DF8E94682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949832"/>
        <c:axId val="-2085858648"/>
      </c:lineChart>
      <c:catAx>
        <c:axId val="2141949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 sz="1600" b="0" i="0" baseline="0">
                    <a:effectLst/>
                    <a:latin typeface="Arial"/>
                    <a:cs typeface="Arial"/>
                  </a:rPr>
                  <a:t>Net wealth group </a:t>
                </a:r>
                <a:endParaRPr lang="fr-FR" sz="1600">
                  <a:effectLst/>
                  <a:latin typeface="Arial"/>
                  <a:cs typeface="Arial"/>
                </a:endParaRPr>
              </a:p>
              <a:p>
                <a:pPr>
                  <a:defRPr/>
                </a:pPr>
                <a:r>
                  <a:rPr lang="fr-FR" sz="1600" b="0" i="0" baseline="0">
                    <a:effectLst/>
                    <a:latin typeface="Arial"/>
                    <a:cs typeface="Arial"/>
                  </a:rPr>
                  <a:t>[millions of US$]</a:t>
                </a:r>
                <a:endParaRPr lang="fr-FR" sz="1600">
                  <a:effectLst/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0.41034004082823"/>
              <c:y val="0.9054466230936819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320">
                <a:latin typeface="Arial"/>
                <a:cs typeface="Arial"/>
              </a:defRPr>
            </a:pPr>
            <a:endParaRPr lang="en-US"/>
          </a:p>
        </c:txPr>
        <c:crossAx val="-2085858648"/>
        <c:crosses val="autoZero"/>
        <c:auto val="1"/>
        <c:lblAlgn val="ctr"/>
        <c:lblOffset val="100"/>
        <c:noMultiLvlLbl val="0"/>
      </c:catAx>
      <c:valAx>
        <c:axId val="-2085858648"/>
        <c:scaling>
          <c:orientation val="minMax"/>
          <c:max val="0.55000000000000004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/>
                <a:cs typeface="Arial"/>
              </a:defRPr>
            </a:pPr>
            <a:endParaRPr lang="en-US"/>
          </a:p>
        </c:txPr>
        <c:crossAx val="214194983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700">
                <a:latin typeface="Arial"/>
                <a:cs typeface="Arial"/>
              </a:rPr>
              <a:t>Probability to appear </a:t>
            </a:r>
            <a:r>
              <a:rPr lang="fr-FR" sz="1700" baseline="0">
                <a:latin typeface="Arial"/>
                <a:cs typeface="Arial"/>
              </a:rPr>
              <a:t>in the "Panama Papers", by wealth group </a:t>
            </a:r>
          </a:p>
          <a:p>
            <a:pPr>
              <a:defRPr/>
            </a:pPr>
            <a:r>
              <a:rPr lang="fr-FR" sz="1600" b="0" baseline="0">
                <a:latin typeface="Arial"/>
                <a:cs typeface="Arial"/>
              </a:rPr>
              <a:t>(Shareholders of shell companies created by Mossack Fonseca) </a:t>
            </a:r>
            <a:endParaRPr lang="fr-FR" sz="1600" b="0"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4482356372120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041353164187801E-2"/>
          <c:y val="0.112035235791604"/>
          <c:w val="0.88318086905803395"/>
          <c:h val="0.68932256017017501"/>
        </c:manualLayout>
      </c:layout>
      <c:lineChart>
        <c:grouping val="standard"/>
        <c:varyColors val="0"/>
        <c:ser>
          <c:idx val="0"/>
          <c:order val="0"/>
          <c:spPr>
            <a:ln w="31750">
              <a:solidFill>
                <a:schemeClr val="accent4">
                  <a:lumMod val="75000"/>
                </a:schemeClr>
              </a:solidFill>
            </a:ln>
            <a:effectLst/>
          </c:spPr>
          <c:marker>
            <c:symbol val="circle"/>
            <c:size val="12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cat>
            <c:strRef>
              <c:f>'Data-F3-4-5'!$Q$5:$Q$11</c:f>
              <c:strCache>
                <c:ptCount val="7"/>
                <c:pt idx="0">
                  <c:v>P90-P95              [0.6 – 0.8]</c:v>
                </c:pt>
                <c:pt idx="1">
                  <c:v>P95-P99              [0.8 – 1.8]</c:v>
                </c:pt>
                <c:pt idx="2">
                  <c:v>P99-P99.5           [1.8 – 2.7]</c:v>
                </c:pt>
                <c:pt idx="3">
                  <c:v>P99.5-P99.9        [2.7 – 8.1]</c:v>
                </c:pt>
                <c:pt idx="4">
                  <c:v>P99.9-P99.95        [8.1 – 13.3]</c:v>
                </c:pt>
                <c:pt idx="5">
                  <c:v>P99.95-P99.99          [13.3 – 41.4]</c:v>
                </c:pt>
                <c:pt idx="6">
                  <c:v>Top 0.01%          [&gt; 41.4]</c:v>
                </c:pt>
              </c:strCache>
            </c:strRef>
          </c:cat>
          <c:val>
            <c:numRef>
              <c:f>'Data-F3-4-5'!$V$5:$V$11</c:f>
              <c:numCache>
                <c:formatCode>0.0%</c:formatCode>
                <c:ptCount val="7"/>
                <c:pt idx="0">
                  <c:v>5.3000068874098361E-5</c:v>
                </c:pt>
                <c:pt idx="1">
                  <c:v>5.9624959249049425E-5</c:v>
                </c:pt>
                <c:pt idx="2">
                  <c:v>3.7100835470482707E-4</c:v>
                </c:pt>
                <c:pt idx="3">
                  <c:v>4.3062042095698416E-4</c:v>
                </c:pt>
                <c:pt idx="4">
                  <c:v>1.5898251440376043E-3</c:v>
                </c:pt>
                <c:pt idx="5">
                  <c:v>1.6561775701120496E-3</c:v>
                </c:pt>
                <c:pt idx="6">
                  <c:v>1.1920529417693615E-2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3-F44D-8832-D82F631DA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728920"/>
        <c:axId val="2040224040"/>
      </c:lineChart>
      <c:catAx>
        <c:axId val="2094728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 sz="1600" b="0" i="0" baseline="0">
                    <a:effectLst/>
                    <a:latin typeface="Arial"/>
                    <a:cs typeface="Arial"/>
                  </a:rPr>
                  <a:t>Net wealth group </a:t>
                </a:r>
                <a:endParaRPr lang="fr-FR" sz="1600">
                  <a:effectLst/>
                  <a:latin typeface="Arial"/>
                  <a:cs typeface="Arial"/>
                </a:endParaRPr>
              </a:p>
              <a:p>
                <a:pPr>
                  <a:defRPr/>
                </a:pPr>
                <a:r>
                  <a:rPr lang="fr-FR" sz="1600" b="0" i="0" baseline="0">
                    <a:effectLst/>
                    <a:latin typeface="Arial"/>
                    <a:cs typeface="Arial"/>
                  </a:rPr>
                  <a:t>[millions of US$]</a:t>
                </a:r>
                <a:endParaRPr lang="fr-FR" sz="1600">
                  <a:effectLst/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0.42663633712452598"/>
              <c:y val="0.89934640522875797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320">
                <a:latin typeface="Arial"/>
                <a:cs typeface="Arial"/>
              </a:defRPr>
            </a:pPr>
            <a:endParaRPr lang="en-US"/>
          </a:p>
        </c:txPr>
        <c:crossAx val="2040224040"/>
        <c:crosses val="autoZero"/>
        <c:auto val="1"/>
        <c:lblAlgn val="ctr"/>
        <c:lblOffset val="100"/>
        <c:noMultiLvlLbl val="0"/>
      </c:catAx>
      <c:valAx>
        <c:axId val="2040224040"/>
        <c:scaling>
          <c:orientation val="minMax"/>
          <c:max val="1.2E-2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.0%" sourceLinked="0"/>
        <c:majorTickMark val="none"/>
        <c:minorTickMark val="none"/>
        <c:tickLblPos val="nextTo"/>
        <c:txPr>
          <a:bodyPr/>
          <a:lstStyle/>
          <a:p>
            <a:pPr>
              <a:defRPr sz="1600">
                <a:latin typeface="Arial"/>
                <a:cs typeface="Arial"/>
              </a:defRPr>
            </a:pPr>
            <a:endParaRPr lang="en-US"/>
          </a:p>
        </c:txPr>
        <c:crossAx val="2094728920"/>
        <c:crosses val="autoZero"/>
        <c:crossBetween val="between"/>
        <c:majorUnit val="2E-3"/>
      </c:valAx>
    </c:plotArea>
    <c:plotVisOnly val="1"/>
    <c:dispBlanksAs val="gap"/>
    <c:showDLblsOverMax val="0"/>
  </c:chart>
  <c:spPr>
    <a:ln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fr-FR" sz="1600" b="1" i="0" baseline="0">
                <a:effectLst/>
                <a:latin typeface="Arial"/>
                <a:cs typeface="Arial"/>
              </a:rPr>
              <a:t>Probability to voluntarily disclose hidden wealth, by wealth group</a:t>
            </a:r>
            <a:endParaRPr lang="fr-FR" sz="1600">
              <a:effectLst/>
              <a:latin typeface="Arial"/>
              <a:cs typeface="Arial"/>
            </a:endParaRPr>
          </a:p>
          <a:p>
            <a:pPr algn="ctr">
              <a:defRPr/>
            </a:pPr>
            <a:r>
              <a:rPr lang="fr-FR" sz="1600" b="0" i="0" baseline="0">
                <a:effectLst/>
                <a:latin typeface="Arial"/>
                <a:cs typeface="Arial"/>
              </a:rPr>
              <a:t>(Swedish and Norwegian tax amnesties) </a:t>
            </a:r>
            <a:endParaRPr lang="fr-FR" sz="1600">
              <a:effectLst/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6160373286672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075473899095906E-2"/>
          <c:y val="0.112035235791604"/>
          <c:w val="0.93192452610090404"/>
          <c:h val="0.70893040330742996"/>
        </c:manualLayout>
      </c:layout>
      <c:lineChart>
        <c:grouping val="standard"/>
        <c:varyColors val="0"/>
        <c:ser>
          <c:idx val="0"/>
          <c:order val="0"/>
          <c:spPr>
            <a:ln w="31750">
              <a:solidFill>
                <a:schemeClr val="tx1"/>
              </a:solidFill>
            </a:ln>
            <a:effectLst/>
          </c:spPr>
          <c:marker>
            <c:symbol val="circle"/>
            <c:size val="12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</c:marker>
          <c:cat>
            <c:strRef>
              <c:f>'Data-F3-4-5'!$Q$5:$Q$11</c:f>
              <c:strCache>
                <c:ptCount val="7"/>
                <c:pt idx="0">
                  <c:v>P90-P95              [0.6 – 0.8]</c:v>
                </c:pt>
                <c:pt idx="1">
                  <c:v>P95-P99              [0.8 – 1.8]</c:v>
                </c:pt>
                <c:pt idx="2">
                  <c:v>P99-P99.5           [1.8 – 2.7]</c:v>
                </c:pt>
                <c:pt idx="3">
                  <c:v>P99.5-P99.9        [2.7 – 8.1]</c:v>
                </c:pt>
                <c:pt idx="4">
                  <c:v>P99.9-P99.95        [8.1 – 13.3]</c:v>
                </c:pt>
                <c:pt idx="5">
                  <c:v>P99.95-P99.99          [13.3 – 41.4]</c:v>
                </c:pt>
                <c:pt idx="6">
                  <c:v>Top 0.01%          [&gt; 41.4]</c:v>
                </c:pt>
              </c:strCache>
            </c:strRef>
          </c:cat>
          <c:val>
            <c:numRef>
              <c:f>'Data-F3-4-5'!$Y$5:$Y$11</c:f>
              <c:numCache>
                <c:formatCode>0.0%</c:formatCode>
                <c:ptCount val="7"/>
                <c:pt idx="0">
                  <c:v>2.5095532182604074E-3</c:v>
                </c:pt>
                <c:pt idx="1">
                  <c:v>7.7744321897625923E-3</c:v>
                </c:pt>
                <c:pt idx="2">
                  <c:v>2.8302635997533798E-2</c:v>
                </c:pt>
                <c:pt idx="3">
                  <c:v>4.3095167726278305E-2</c:v>
                </c:pt>
                <c:pt idx="4">
                  <c:v>8.1611022353172302E-2</c:v>
                </c:pt>
                <c:pt idx="5">
                  <c:v>0.11493872106075287</c:v>
                </c:pt>
                <c:pt idx="6">
                  <c:v>0.1377483457326889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1-EC41-81D0-EEC480927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1183240"/>
        <c:axId val="-2093972216"/>
      </c:lineChart>
      <c:catAx>
        <c:axId val="2121183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 sz="1600" b="0" i="0" baseline="0">
                    <a:effectLst/>
                    <a:latin typeface="Arial"/>
                    <a:cs typeface="Arial"/>
                  </a:rPr>
                  <a:t>Net wealth group </a:t>
                </a:r>
              </a:p>
              <a:p>
                <a:pPr>
                  <a:defRPr/>
                </a:pPr>
                <a:r>
                  <a:rPr lang="fr-FR" sz="1600" b="0" i="0" baseline="0">
                    <a:effectLst/>
                    <a:latin typeface="Arial"/>
                    <a:cs typeface="Arial"/>
                  </a:rPr>
                  <a:t>[millions of US$]</a:t>
                </a:r>
                <a:endParaRPr lang="fr-FR" sz="1600">
                  <a:effectLst/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0.41182152230971097"/>
              <c:y val="0.909803921568626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20">
                <a:latin typeface="Arial"/>
                <a:cs typeface="Arial"/>
              </a:defRPr>
            </a:pPr>
            <a:endParaRPr lang="en-US"/>
          </a:p>
        </c:txPr>
        <c:crossAx val="-2093972216"/>
        <c:crosses val="autoZero"/>
        <c:auto val="1"/>
        <c:lblAlgn val="ctr"/>
        <c:lblOffset val="100"/>
        <c:noMultiLvlLbl val="0"/>
      </c:catAx>
      <c:valAx>
        <c:axId val="-2093972216"/>
        <c:scaling>
          <c:orientation val="minMax"/>
          <c:max val="0.14000000000000001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1600">
                <a:latin typeface="Arial"/>
                <a:cs typeface="Arial"/>
              </a:defRPr>
            </a:pPr>
            <a:endParaRPr lang="en-US"/>
          </a:p>
        </c:txPr>
        <c:crossAx val="2121183240"/>
        <c:crosses val="autoZero"/>
        <c:crossBetween val="between"/>
        <c:majorUnit val="0.02"/>
      </c:valAx>
    </c:plotArea>
    <c:plotVisOnly val="1"/>
    <c:dispBlanksAs val="gap"/>
    <c:showDLblsOverMax val="0"/>
  </c:chart>
  <c:spPr>
    <a:ln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fr-FR" sz="1800" b="1" i="0" u="none" strike="noStrike" baseline="0">
                <a:latin typeface="Arial"/>
                <a:cs typeface="Arial"/>
              </a:rPr>
              <a:t>Distribution of wealth: recorded vs. hidden</a:t>
            </a:r>
            <a:endParaRPr lang="fr-FR" sz="1800"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411153950583760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903393972305194E-2"/>
          <c:y val="7.5675882709231507E-2"/>
          <c:w val="0.89667173499864194"/>
          <c:h val="0.8241659243951969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chemeClr val="tx1"/>
              </a:solidFill>
            </a:ln>
            <a:effectLst/>
          </c:spPr>
          <c:marker>
            <c:symbol val="circle"/>
            <c:size val="12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marker>
          <c:cat>
            <c:strRef>
              <c:f>'Data-F6a'!$A$2:$A$7</c:f>
              <c:strCache>
                <c:ptCount val="6"/>
                <c:pt idx="0">
                  <c:v>P0-50</c:v>
                </c:pt>
                <c:pt idx="1">
                  <c:v>P50-P90</c:v>
                </c:pt>
                <c:pt idx="2">
                  <c:v>P90-P99</c:v>
                </c:pt>
                <c:pt idx="3">
                  <c:v>P99-P99.9</c:v>
                </c:pt>
                <c:pt idx="4">
                  <c:v>P99.9-99.99</c:v>
                </c:pt>
                <c:pt idx="5">
                  <c:v>P.99.99-P100</c:v>
                </c:pt>
              </c:strCache>
            </c:strRef>
          </c:cat>
          <c:val>
            <c:numRef>
              <c:f>'Data-F6a'!$C$2:$C$7</c:f>
              <c:numCache>
                <c:formatCode>0%</c:formatCode>
                <c:ptCount val="6"/>
                <c:pt idx="0">
                  <c:v>4.9842352116477029E-3</c:v>
                </c:pt>
                <c:pt idx="1">
                  <c:v>1.6112628546513425E-2</c:v>
                </c:pt>
                <c:pt idx="2">
                  <c:v>5.0320885215134732E-2</c:v>
                </c:pt>
                <c:pt idx="3">
                  <c:v>0.16090706782474795</c:v>
                </c:pt>
                <c:pt idx="4">
                  <c:v>0.28980685003789919</c:v>
                </c:pt>
                <c:pt idx="5">
                  <c:v>0.47786833316405708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5-714D-A320-43986AB3CBBC}"/>
            </c:ext>
          </c:extLst>
        </c:ser>
        <c:ser>
          <c:idx val="1"/>
          <c:order val="1"/>
          <c:spPr>
            <a:ln w="25400">
              <a:solidFill>
                <a:schemeClr val="accent2">
                  <a:lumMod val="75000"/>
                </a:schemeClr>
              </a:solidFill>
            </a:ln>
            <a:effectLst/>
          </c:spPr>
          <c:marker>
            <c:symbol val="circle"/>
            <c:size val="12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val>
            <c:numRef>
              <c:f>'Data-F6a'!$B$2:$B$7</c:f>
              <c:numCache>
                <c:formatCode>0.0%</c:formatCode>
                <c:ptCount val="6"/>
                <c:pt idx="0">
                  <c:v>1.7736288672666281E-3</c:v>
                </c:pt>
                <c:pt idx="1">
                  <c:v>8.7740218760246746E-3</c:v>
                </c:pt>
                <c:pt idx="2">
                  <c:v>4.6109899226918508E-2</c:v>
                </c:pt>
                <c:pt idx="3">
                  <c:v>0.17311811775701152</c:v>
                </c:pt>
                <c:pt idx="4">
                  <c:v>0.21681566220525089</c:v>
                </c:pt>
                <c:pt idx="5">
                  <c:v>0.55340867006752781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5-714D-A320-43986AB3CBBC}"/>
            </c:ext>
          </c:extLst>
        </c:ser>
        <c:ser>
          <c:idx val="2"/>
          <c:order val="2"/>
          <c:spPr>
            <a:ln w="25400">
              <a:solidFill>
                <a:schemeClr val="tx1"/>
              </a:solidFill>
              <a:prstDash val="sysDash"/>
            </a:ln>
            <a:effectLst/>
          </c:spPr>
          <c:marker>
            <c:symbol val="square"/>
            <c:size val="12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</c:marker>
          <c:val>
            <c:numRef>
              <c:f>'Data-F6a'!$E$2:$E$7</c:f>
              <c:numCache>
                <c:formatCode>0.0%</c:formatCode>
                <c:ptCount val="6"/>
                <c:pt idx="0">
                  <c:v>2.8880560184235394E-2</c:v>
                </c:pt>
                <c:pt idx="1">
                  <c:v>0.43822939068074562</c:v>
                </c:pt>
                <c:pt idx="2">
                  <c:v>0.31537140680815007</c:v>
                </c:pt>
                <c:pt idx="3">
                  <c:v>0.11109257044039736</c:v>
                </c:pt>
                <c:pt idx="4">
                  <c:v>5.3523839982131158E-2</c:v>
                </c:pt>
                <c:pt idx="5">
                  <c:v>5.290223191140455E-2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C5-714D-A320-43986AB3C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911432"/>
        <c:axId val="2142200776"/>
      </c:lineChart>
      <c:catAx>
        <c:axId val="2141911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 sz="1400" b="0">
                    <a:latin typeface="Arial"/>
                    <a:cs typeface="Arial"/>
                  </a:rPr>
                  <a:t>Position in the wealth distribution</a:t>
                </a:r>
              </a:p>
            </c:rich>
          </c:tx>
          <c:layout>
            <c:manualLayout>
              <c:xMode val="edge"/>
              <c:yMode val="edge"/>
              <c:x val="0.34609322048541202"/>
              <c:y val="0.955155649534995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/>
                <a:cs typeface="Arial"/>
              </a:defRPr>
            </a:pPr>
            <a:endParaRPr lang="en-US"/>
          </a:p>
        </c:txPr>
        <c:crossAx val="2142200776"/>
        <c:crosses val="autoZero"/>
        <c:auto val="1"/>
        <c:lblAlgn val="ctr"/>
        <c:lblOffset val="100"/>
        <c:noMultiLvlLbl val="0"/>
      </c:catAx>
      <c:valAx>
        <c:axId val="2142200776"/>
        <c:scaling>
          <c:orientation val="minMax"/>
          <c:max val="0.6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sz="1400" b="0">
                    <a:latin typeface="Arial"/>
                    <a:cs typeface="Arial"/>
                  </a:rPr>
                  <a:t>% of total (recorded or hidden) wealth </a:t>
                </a:r>
              </a:p>
            </c:rich>
          </c:tx>
          <c:layout>
            <c:manualLayout>
              <c:xMode val="edge"/>
              <c:yMode val="edge"/>
              <c:x val="4.0184632093402104E-6"/>
              <c:y val="0.21886361207111599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>
                <a:latin typeface="Arial"/>
                <a:cs typeface="Arial"/>
              </a:defRPr>
            </a:pPr>
            <a:endParaRPr lang="en-US"/>
          </a:p>
        </c:txPr>
        <c:crossAx val="214191143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aseline="0">
                <a:latin typeface="Arial"/>
                <a:cs typeface="Arial"/>
              </a:rPr>
              <a:t>Offshore tax evasion, by wealth group</a:t>
            </a:r>
            <a:endParaRPr lang="fr-FR" sz="1800"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855801691455229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004316127151"/>
          <c:y val="5.7569004854785298E-2"/>
          <c:w val="0.897995683872849"/>
          <c:h val="0.70457310483248403"/>
        </c:manualLayout>
      </c:layout>
      <c:lineChart>
        <c:grouping val="standard"/>
        <c:varyColors val="0"/>
        <c:ser>
          <c:idx val="0"/>
          <c:order val="0"/>
          <c:spPr>
            <a:ln w="31750">
              <a:solidFill>
                <a:schemeClr val="tx1"/>
              </a:solidFill>
            </a:ln>
            <a:effectLst/>
          </c:spPr>
          <c:marker>
            <c:symbol val="circle"/>
            <c:size val="12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'Data-F1-6b'!$J$12:$J$18</c:f>
                <c:numCache>
                  <c:formatCode>General</c:formatCode>
                  <c:ptCount val="7"/>
                  <c:pt idx="0">
                    <c:v>2.5469999999999996E-4</c:v>
                  </c:pt>
                  <c:pt idx="1">
                    <c:v>8.5199999999999989E-4</c:v>
                  </c:pt>
                  <c:pt idx="2">
                    <c:v>3.4893000000000007E-3</c:v>
                  </c:pt>
                  <c:pt idx="3">
                    <c:v>1.0687800000000001E-2</c:v>
                  </c:pt>
                  <c:pt idx="4">
                    <c:v>1.9612200000000003E-2</c:v>
                  </c:pt>
                  <c:pt idx="5">
                    <c:v>4.4902899999999996E-2</c:v>
                  </c:pt>
                  <c:pt idx="6">
                    <c:v>5.9080699999999986E-2</c:v>
                  </c:pt>
                </c:numCache>
              </c:numRef>
            </c:plus>
            <c:minus>
              <c:numRef>
                <c:f>'Data-F1-6b'!$J$12:$J$18</c:f>
                <c:numCache>
                  <c:formatCode>General</c:formatCode>
                  <c:ptCount val="7"/>
                  <c:pt idx="0">
                    <c:v>2.5469999999999996E-4</c:v>
                  </c:pt>
                  <c:pt idx="1">
                    <c:v>8.5199999999999989E-4</c:v>
                  </c:pt>
                  <c:pt idx="2">
                    <c:v>3.4893000000000007E-3</c:v>
                  </c:pt>
                  <c:pt idx="3">
                    <c:v>1.0687800000000001E-2</c:v>
                  </c:pt>
                  <c:pt idx="4">
                    <c:v>1.9612200000000003E-2</c:v>
                  </c:pt>
                  <c:pt idx="5">
                    <c:v>4.4902899999999996E-2</c:v>
                  </c:pt>
                  <c:pt idx="6">
                    <c:v>5.9080699999999986E-2</c:v>
                  </c:pt>
                </c:numCache>
              </c:numRef>
            </c:minus>
          </c:errBars>
          <c:cat>
            <c:strRef>
              <c:f>'Data-F1-6b'!$A$12:$A$18</c:f>
              <c:strCache>
                <c:ptCount val="7"/>
                <c:pt idx="0">
                  <c:v>P90-95</c:v>
                </c:pt>
                <c:pt idx="1">
                  <c:v>P95-99</c:v>
                </c:pt>
                <c:pt idx="2">
                  <c:v>P99-99.5</c:v>
                </c:pt>
                <c:pt idx="3">
                  <c:v>P99.5-99.9</c:v>
                </c:pt>
                <c:pt idx="4">
                  <c:v>P99.9-P99.95</c:v>
                </c:pt>
                <c:pt idx="5">
                  <c:v>P99.95-P99.99</c:v>
                </c:pt>
                <c:pt idx="6">
                  <c:v>P99.99-P100</c:v>
                </c:pt>
              </c:strCache>
            </c:strRef>
          </c:cat>
          <c:val>
            <c:numRef>
              <c:f>'Data-F1-6b'!$I$12:$I$18</c:f>
              <c:numCache>
                <c:formatCode>0.0%</c:formatCode>
                <c:ptCount val="7"/>
                <c:pt idx="0">
                  <c:v>5.745309330513086E-4</c:v>
                </c:pt>
                <c:pt idx="1">
                  <c:v>2.232586877718613E-3</c:v>
                </c:pt>
                <c:pt idx="2">
                  <c:v>7.9394404550953545E-3</c:v>
                </c:pt>
                <c:pt idx="3">
                  <c:v>2.7303098433009636E-2</c:v>
                </c:pt>
                <c:pt idx="4">
                  <c:v>5.3150880607844259E-2</c:v>
                </c:pt>
                <c:pt idx="5">
                  <c:v>0.1016020855099284</c:v>
                </c:pt>
                <c:pt idx="6">
                  <c:v>0.24376526052834299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A-B54E-B0E4-71B59028F8F1}"/>
            </c:ext>
          </c:extLst>
        </c:ser>
        <c:ser>
          <c:idx val="1"/>
          <c:order val="1"/>
          <c:spPr>
            <a:ln w="31750">
              <a:solidFill>
                <a:schemeClr val="tx1"/>
              </a:solidFill>
              <a:prstDash val="sysDash"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'Data-F1-6b'!$M$12:$M$18</c:f>
                <c:numCache>
                  <c:formatCode>General</c:formatCode>
                  <c:ptCount val="7"/>
                  <c:pt idx="0">
                    <c:v>9.1899999999999984E-5</c:v>
                  </c:pt>
                  <c:pt idx="1">
                    <c:v>3.0810000000000006E-4</c:v>
                  </c:pt>
                  <c:pt idx="2">
                    <c:v>1.2727000000000003E-3</c:v>
                  </c:pt>
                  <c:pt idx="3">
                    <c:v>4.0251999999999996E-3</c:v>
                  </c:pt>
                  <c:pt idx="4">
                    <c:v>7.5998000000000003E-3</c:v>
                  </c:pt>
                  <c:pt idx="5">
                    <c:v>1.8913200000000005E-2</c:v>
                  </c:pt>
                  <c:pt idx="6">
                    <c:v>2.975620000000001E-2</c:v>
                  </c:pt>
                </c:numCache>
              </c:numRef>
            </c:plus>
            <c:minus>
              <c:numRef>
                <c:f>'Data-F1-6b'!$M$12:$M$18</c:f>
                <c:numCache>
                  <c:formatCode>General</c:formatCode>
                  <c:ptCount val="7"/>
                  <c:pt idx="0">
                    <c:v>9.1899999999999984E-5</c:v>
                  </c:pt>
                  <c:pt idx="1">
                    <c:v>3.0810000000000006E-4</c:v>
                  </c:pt>
                  <c:pt idx="2">
                    <c:v>1.2727000000000003E-3</c:v>
                  </c:pt>
                  <c:pt idx="3">
                    <c:v>4.0251999999999996E-3</c:v>
                  </c:pt>
                  <c:pt idx="4">
                    <c:v>7.5998000000000003E-3</c:v>
                  </c:pt>
                  <c:pt idx="5">
                    <c:v>1.8913200000000005E-2</c:v>
                  </c:pt>
                  <c:pt idx="6">
                    <c:v>2.975620000000001E-2</c:v>
                  </c:pt>
                </c:numCache>
              </c:numRef>
            </c:minus>
          </c:errBars>
          <c:cat>
            <c:strRef>
              <c:f>'Data-F1-6b'!$A$12:$A$18</c:f>
              <c:strCache>
                <c:ptCount val="7"/>
                <c:pt idx="0">
                  <c:v>P90-95</c:v>
                </c:pt>
                <c:pt idx="1">
                  <c:v>P95-99</c:v>
                </c:pt>
                <c:pt idx="2">
                  <c:v>P99-99.5</c:v>
                </c:pt>
                <c:pt idx="3">
                  <c:v>P99.5-99.9</c:v>
                </c:pt>
                <c:pt idx="4">
                  <c:v>P99.9-P99.95</c:v>
                </c:pt>
                <c:pt idx="5">
                  <c:v>P99.95-P99.99</c:v>
                </c:pt>
                <c:pt idx="6">
                  <c:v>P99.99-P100</c:v>
                </c:pt>
              </c:strCache>
            </c:strRef>
          </c:cat>
          <c:val>
            <c:numRef>
              <c:f>'Data-F1-6b'!$L$12:$L$18</c:f>
              <c:numCache>
                <c:formatCode>0.0%</c:formatCode>
                <c:ptCount val="7"/>
                <c:pt idx="0">
                  <c:v>2.4440817319845232E-4</c:v>
                </c:pt>
                <c:pt idx="1">
                  <c:v>9.5065922954308015E-4</c:v>
                </c:pt>
                <c:pt idx="2">
                  <c:v>3.39183745051306E-3</c:v>
                </c:pt>
                <c:pt idx="3">
                  <c:v>1.1796137569972824E-2</c:v>
                </c:pt>
                <c:pt idx="4">
                  <c:v>2.3315401757931214E-2</c:v>
                </c:pt>
                <c:pt idx="5">
                  <c:v>4.5887293836684093E-2</c:v>
                </c:pt>
                <c:pt idx="6">
                  <c:v>0.12055439599768887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A-B54E-B0E4-71B59028F8F1}"/>
            </c:ext>
          </c:extLst>
        </c:ser>
        <c:ser>
          <c:idx val="2"/>
          <c:order val="2"/>
          <c:spPr>
            <a:ln w="31750">
              <a:solidFill>
                <a:schemeClr val="tx1"/>
              </a:solidFill>
              <a:prstDash val="sysDash"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'Data-F1-6b'!$O$12:$O$18</c:f>
                <c:numCache>
                  <c:formatCode>General</c:formatCode>
                  <c:ptCount val="7"/>
                  <c:pt idx="0">
                    <c:v>5.2509999999999992E-4</c:v>
                  </c:pt>
                  <c:pt idx="1">
                    <c:v>1.7480000000000004E-3</c:v>
                  </c:pt>
                  <c:pt idx="2">
                    <c:v>7.0247999999999977E-3</c:v>
                  </c:pt>
                  <c:pt idx="3">
                    <c:v>2.0758200000000004E-2</c:v>
                  </c:pt>
                  <c:pt idx="4">
                    <c:v>3.6720100000000006E-2</c:v>
                  </c:pt>
                  <c:pt idx="5">
                    <c:v>7.1977099999999988E-2</c:v>
                  </c:pt>
                  <c:pt idx="6">
                    <c:v>7.5281299999999995E-2</c:v>
                  </c:pt>
                </c:numCache>
              </c:numRef>
            </c:plus>
            <c:minus>
              <c:numRef>
                <c:f>'Data-F1-6b'!$O$12:$O$18</c:f>
                <c:numCache>
                  <c:formatCode>General</c:formatCode>
                  <c:ptCount val="7"/>
                  <c:pt idx="0">
                    <c:v>5.2509999999999992E-4</c:v>
                  </c:pt>
                  <c:pt idx="1">
                    <c:v>1.7480000000000004E-3</c:v>
                  </c:pt>
                  <c:pt idx="2">
                    <c:v>7.0247999999999977E-3</c:v>
                  </c:pt>
                  <c:pt idx="3">
                    <c:v>2.0758200000000004E-2</c:v>
                  </c:pt>
                  <c:pt idx="4">
                    <c:v>3.6720100000000006E-2</c:v>
                  </c:pt>
                  <c:pt idx="5">
                    <c:v>7.1977099999999988E-2</c:v>
                  </c:pt>
                  <c:pt idx="6">
                    <c:v>7.5281299999999995E-2</c:v>
                  </c:pt>
                </c:numCache>
              </c:numRef>
            </c:minus>
          </c:errBars>
          <c:cat>
            <c:strRef>
              <c:f>'Data-F1-6b'!$A$12:$A$18</c:f>
              <c:strCache>
                <c:ptCount val="7"/>
                <c:pt idx="0">
                  <c:v>P90-95</c:v>
                </c:pt>
                <c:pt idx="1">
                  <c:v>P95-99</c:v>
                </c:pt>
                <c:pt idx="2">
                  <c:v>P99-99.5</c:v>
                </c:pt>
                <c:pt idx="3">
                  <c:v>P99.5-99.9</c:v>
                </c:pt>
                <c:pt idx="4">
                  <c:v>P99.9-P99.95</c:v>
                </c:pt>
                <c:pt idx="5">
                  <c:v>P99.95-P99.99</c:v>
                </c:pt>
                <c:pt idx="6">
                  <c:v>P99.99-P100</c:v>
                </c:pt>
              </c:strCache>
            </c:strRef>
          </c:cat>
          <c:val>
            <c:numRef>
              <c:f>'Data-F1-6b'!$N$12:$N$18</c:f>
              <c:numCache>
                <c:formatCode>0%</c:formatCode>
                <c:ptCount val="7"/>
                <c:pt idx="0">
                  <c:v>1.2239112914985697E-3</c:v>
                </c:pt>
                <c:pt idx="1">
                  <c:v>4.747131815431984E-3</c:v>
                </c:pt>
                <c:pt idx="2">
                  <c:v>1.6773515010210047E-2</c:v>
                </c:pt>
                <c:pt idx="3">
                  <c:v>5.645664474860581E-2</c:v>
                </c:pt>
                <c:pt idx="4">
                  <c:v>0.10687161629663539</c:v>
                </c:pt>
                <c:pt idx="5">
                  <c:v>0.19424710801303163</c:v>
                </c:pt>
                <c:pt idx="6">
                  <c:v>0.40727471317652603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7A-B54E-B0E4-71B59028F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6378072"/>
        <c:axId val="-2126372376"/>
      </c:lineChart>
      <c:catAx>
        <c:axId val="-2126378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 sz="1600" b="0">
                    <a:latin typeface="Arial"/>
                    <a:cs typeface="Arial"/>
                  </a:rPr>
                  <a:t>Position in the wealth distribution</a:t>
                </a:r>
              </a:p>
            </c:rich>
          </c:tx>
          <c:layout>
            <c:manualLayout>
              <c:xMode val="edge"/>
              <c:yMode val="edge"/>
              <c:x val="0.31552522601341498"/>
              <c:y val="0.9515561045065440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400">
                <a:latin typeface="Arial"/>
                <a:cs typeface="Arial"/>
              </a:defRPr>
            </a:pPr>
            <a:endParaRPr lang="en-US"/>
          </a:p>
        </c:txPr>
        <c:crossAx val="-2126372376"/>
        <c:crosses val="autoZero"/>
        <c:auto val="1"/>
        <c:lblAlgn val="ctr"/>
        <c:lblOffset val="100"/>
        <c:noMultiLvlLbl val="0"/>
      </c:catAx>
      <c:valAx>
        <c:axId val="-2126372376"/>
        <c:scaling>
          <c:orientation val="minMax"/>
          <c:max val="0.5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sz="1600" b="0">
                    <a:latin typeface="Arial"/>
                    <a:cs typeface="Arial"/>
                  </a:rPr>
                  <a:t>% of total</a:t>
                </a:r>
                <a:r>
                  <a:rPr lang="fr-FR" sz="1600" b="0" baseline="0">
                    <a:latin typeface="Arial"/>
                    <a:cs typeface="Arial"/>
                  </a:rPr>
                  <a:t> </a:t>
                </a:r>
                <a:r>
                  <a:rPr lang="fr-FR" sz="1600" b="0">
                    <a:latin typeface="Arial"/>
                    <a:cs typeface="Arial"/>
                  </a:rPr>
                  <a:t>taxes owed that are not paid </a:t>
                </a:r>
              </a:p>
            </c:rich>
          </c:tx>
          <c:layout>
            <c:manualLayout>
              <c:xMode val="edge"/>
              <c:yMode val="edge"/>
              <c:x val="8.1201516477106997E-4"/>
              <c:y val="0.159311409603211"/>
            </c:manualLayout>
          </c:layout>
          <c:overlay val="0"/>
        </c:title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/>
                <a:cs typeface="Arial"/>
              </a:defRPr>
            </a:pPr>
            <a:endParaRPr lang="en-US"/>
          </a:p>
        </c:txPr>
        <c:crossAx val="-212637807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fr-FR" sz="1800" b="1" i="0" baseline="0">
                <a:effectLst/>
                <a:latin typeface="Arial"/>
                <a:cs typeface="Arial"/>
              </a:rPr>
              <a:t>Fraction of households evading taxes, by wealth group </a:t>
            </a:r>
            <a:endParaRPr lang="fr-FR">
              <a:effectLst/>
              <a:latin typeface="Arial"/>
              <a:cs typeface="Arial"/>
            </a:endParaRPr>
          </a:p>
          <a:p>
            <a:pPr algn="ctr">
              <a:defRPr/>
            </a:pPr>
            <a:r>
              <a:rPr lang="fr-FR" sz="1800" b="0" i="0" baseline="0">
                <a:effectLst/>
                <a:latin typeface="Arial"/>
                <a:cs typeface="Arial"/>
              </a:rPr>
              <a:t>(stratified random audits)</a:t>
            </a:r>
            <a:r>
              <a:rPr lang="fr-FR">
                <a:latin typeface="Arial"/>
                <a:cs typeface="Arial"/>
              </a:rPr>
              <a:t> </a:t>
            </a:r>
            <a:endParaRPr lang="fr-FR" sz="1800" b="0">
              <a:effectLst/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0904286964129"/>
          <c:y val="2.178649237472770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60783902012248E-2"/>
          <c:y val="0.10767793731665901"/>
          <c:w val="0.94392160979877504"/>
          <c:h val="0.68278661245775696"/>
        </c:manualLayout>
      </c:layout>
      <c:lineChart>
        <c:grouping val="standard"/>
        <c:varyColors val="0"/>
        <c:ser>
          <c:idx val="1"/>
          <c:order val="0"/>
          <c:spPr>
            <a:ln w="31750"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marker>
            <c:symbol val="circle"/>
            <c:size val="12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cat>
            <c:strRef>
              <c:f>'Data-F7-8'!$A$3:$A$15</c:f>
              <c:strCache>
                <c:ptCount val="13"/>
                <c:pt idx="0">
                  <c:v>P0-10</c:v>
                </c:pt>
                <c:pt idx="1">
                  <c:v>P10-20</c:v>
                </c:pt>
                <c:pt idx="2">
                  <c:v>P20-30</c:v>
                </c:pt>
                <c:pt idx="3">
                  <c:v>P30-40</c:v>
                </c:pt>
                <c:pt idx="4">
                  <c:v>P40-50</c:v>
                </c:pt>
                <c:pt idx="5">
                  <c:v>P50-60</c:v>
                </c:pt>
                <c:pt idx="6">
                  <c:v>P60-70</c:v>
                </c:pt>
                <c:pt idx="7">
                  <c:v>P70-80</c:v>
                </c:pt>
                <c:pt idx="8">
                  <c:v>P80-90</c:v>
                </c:pt>
                <c:pt idx="9">
                  <c:v>P90-95</c:v>
                </c:pt>
                <c:pt idx="10">
                  <c:v>P95-99</c:v>
                </c:pt>
                <c:pt idx="11">
                  <c:v>P99-99.5</c:v>
                </c:pt>
                <c:pt idx="12">
                  <c:v>P99.5-100</c:v>
                </c:pt>
              </c:strCache>
            </c:strRef>
          </c:cat>
          <c:val>
            <c:numRef>
              <c:f>'Data-F7-8'!$B$3:$B$15</c:f>
              <c:numCache>
                <c:formatCode>0.0%</c:formatCode>
                <c:ptCount val="13"/>
                <c:pt idx="0">
                  <c:v>0.12389221107414287</c:v>
                </c:pt>
                <c:pt idx="1">
                  <c:v>5.3575356362219467E-2</c:v>
                </c:pt>
                <c:pt idx="2">
                  <c:v>5.9737044177774826E-2</c:v>
                </c:pt>
                <c:pt idx="3">
                  <c:v>9.4974009938248588E-2</c:v>
                </c:pt>
                <c:pt idx="4">
                  <c:v>9.1667840958797112E-2</c:v>
                </c:pt>
                <c:pt idx="5">
                  <c:v>0.10267671678574641</c:v>
                </c:pt>
                <c:pt idx="6">
                  <c:v>0.10500369645267606</c:v>
                </c:pt>
                <c:pt idx="7">
                  <c:v>0.13804440018906475</c:v>
                </c:pt>
                <c:pt idx="8">
                  <c:v>0.17335799915814193</c:v>
                </c:pt>
                <c:pt idx="9">
                  <c:v>0.13610376389700707</c:v>
                </c:pt>
                <c:pt idx="10">
                  <c:v>0.26506002392517486</c:v>
                </c:pt>
                <c:pt idx="11">
                  <c:v>0.28235695133926719</c:v>
                </c:pt>
                <c:pt idx="12">
                  <c:v>0.37331744427524377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D-A542-9901-47DA307BA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5717432"/>
        <c:axId val="2093015368"/>
      </c:lineChart>
      <c:catAx>
        <c:axId val="-2125717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 sz="1600" b="0">
                    <a:latin typeface="Arial"/>
                    <a:cs typeface="Arial"/>
                  </a:rPr>
                  <a:t>Position in the wealth distribution</a:t>
                </a:r>
              </a:p>
            </c:rich>
          </c:tx>
          <c:layout>
            <c:manualLayout>
              <c:xMode val="edge"/>
              <c:yMode val="edge"/>
              <c:x val="0.330339989441024"/>
              <c:y val="0.931948242605957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400">
                <a:latin typeface="Arial"/>
                <a:cs typeface="Arial"/>
              </a:defRPr>
            </a:pPr>
            <a:endParaRPr lang="en-US"/>
          </a:p>
        </c:txPr>
        <c:crossAx val="2093015368"/>
        <c:crosses val="autoZero"/>
        <c:auto val="1"/>
        <c:lblAlgn val="ctr"/>
        <c:lblOffset val="100"/>
        <c:noMultiLvlLbl val="0"/>
      </c:catAx>
      <c:valAx>
        <c:axId val="2093015368"/>
        <c:scaling>
          <c:orientation val="minMax"/>
          <c:max val="0.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/>
                <a:cs typeface="Arial"/>
              </a:defRPr>
            </a:pPr>
            <a:endParaRPr lang="en-US"/>
          </a:p>
        </c:txPr>
        <c:crossAx val="-2125717432"/>
        <c:crosses val="autoZero"/>
        <c:crossBetween val="between"/>
        <c:majorUnit val="0.1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i="0" baseline="0">
                <a:effectLst/>
                <a:latin typeface="Arial"/>
                <a:cs typeface="Arial"/>
              </a:rPr>
              <a:t>Fraction of income undeclared, conditional on evading</a:t>
            </a:r>
          </a:p>
          <a:p>
            <a:pPr>
              <a:defRPr/>
            </a:pPr>
            <a:r>
              <a:rPr lang="fr-FR" sz="1800" b="0" i="0" baseline="0">
                <a:effectLst/>
                <a:latin typeface="Arial"/>
                <a:cs typeface="Arial"/>
              </a:rPr>
              <a:t>(stratified random audits)</a:t>
            </a:r>
            <a:endParaRPr lang="fr-FR" sz="1800" b="0">
              <a:effectLst/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763312919218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48578092588701"/>
          <c:y val="0.10767793731665901"/>
          <c:w val="0.89651420239136803"/>
          <c:h val="0.68278661245775696"/>
        </c:manualLayout>
      </c:layout>
      <c:lineChart>
        <c:grouping val="standard"/>
        <c:varyColors val="0"/>
        <c:ser>
          <c:idx val="1"/>
          <c:order val="0"/>
          <c:spPr>
            <a:ln w="31750"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marker>
            <c:symbol val="circle"/>
            <c:size val="12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cat>
            <c:strRef>
              <c:f>'Data-F7-8'!$A$3:$A$15</c:f>
              <c:strCache>
                <c:ptCount val="13"/>
                <c:pt idx="0">
                  <c:v>P0-10</c:v>
                </c:pt>
                <c:pt idx="1">
                  <c:v>P10-20</c:v>
                </c:pt>
                <c:pt idx="2">
                  <c:v>P20-30</c:v>
                </c:pt>
                <c:pt idx="3">
                  <c:v>P30-40</c:v>
                </c:pt>
                <c:pt idx="4">
                  <c:v>P40-50</c:v>
                </c:pt>
                <c:pt idx="5">
                  <c:v>P50-60</c:v>
                </c:pt>
                <c:pt idx="6">
                  <c:v>P60-70</c:v>
                </c:pt>
                <c:pt idx="7">
                  <c:v>P70-80</c:v>
                </c:pt>
                <c:pt idx="8">
                  <c:v>P80-90</c:v>
                </c:pt>
                <c:pt idx="9">
                  <c:v>P90-95</c:v>
                </c:pt>
                <c:pt idx="10">
                  <c:v>P95-99</c:v>
                </c:pt>
                <c:pt idx="11">
                  <c:v>P99-99.5</c:v>
                </c:pt>
                <c:pt idx="12">
                  <c:v>P99.5-100</c:v>
                </c:pt>
              </c:strCache>
            </c:strRef>
          </c:cat>
          <c:val>
            <c:numRef>
              <c:f>'Data-F7-8'!$C$3:$C$15</c:f>
              <c:numCache>
                <c:formatCode>0.0%</c:formatCode>
                <c:ptCount val="13"/>
                <c:pt idx="0">
                  <c:v>0.22596993997468195</c:v>
                </c:pt>
                <c:pt idx="1">
                  <c:v>0.26180216172960258</c:v>
                </c:pt>
                <c:pt idx="2">
                  <c:v>0.1730041590431049</c:v>
                </c:pt>
                <c:pt idx="3">
                  <c:v>0.11397662209247422</c:v>
                </c:pt>
                <c:pt idx="4">
                  <c:v>9.3583054236036384E-2</c:v>
                </c:pt>
                <c:pt idx="5">
                  <c:v>8.4494131499158923E-2</c:v>
                </c:pt>
                <c:pt idx="6">
                  <c:v>0.14884411266658626</c:v>
                </c:pt>
                <c:pt idx="7">
                  <c:v>0.1133532920555977</c:v>
                </c:pt>
                <c:pt idx="8">
                  <c:v>0.1237087831157835</c:v>
                </c:pt>
                <c:pt idx="9">
                  <c:v>0.10432071856136318</c:v>
                </c:pt>
                <c:pt idx="10">
                  <c:v>0.10047647966287043</c:v>
                </c:pt>
                <c:pt idx="11">
                  <c:v>0.13271466360808123</c:v>
                </c:pt>
                <c:pt idx="12">
                  <c:v>9.0898923590111369E-2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1-B241-938E-BD3F39689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508344"/>
        <c:axId val="2141462456"/>
      </c:lineChart>
      <c:catAx>
        <c:axId val="2141508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 sz="1600" b="0">
                    <a:latin typeface="Arial"/>
                    <a:cs typeface="Arial"/>
                  </a:rPr>
                  <a:t>Position in the wealth distribution</a:t>
                </a:r>
              </a:p>
            </c:rich>
          </c:tx>
          <c:layout>
            <c:manualLayout>
              <c:xMode val="edge"/>
              <c:yMode val="edge"/>
              <c:x val="0.330339989441024"/>
              <c:y val="0.931948242605957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400">
                <a:latin typeface="Arial"/>
                <a:cs typeface="Arial"/>
              </a:defRPr>
            </a:pPr>
            <a:endParaRPr lang="en-US"/>
          </a:p>
        </c:txPr>
        <c:crossAx val="2141462456"/>
        <c:crosses val="autoZero"/>
        <c:auto val="1"/>
        <c:lblAlgn val="ctr"/>
        <c:lblOffset val="100"/>
        <c:noMultiLvlLbl val="0"/>
      </c:catAx>
      <c:valAx>
        <c:axId val="2141462456"/>
        <c:scaling>
          <c:orientation val="minMax"/>
          <c:max val="0.3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sz="1600" b="0">
                    <a:latin typeface="Arial"/>
                    <a:cs typeface="Arial"/>
                  </a:rPr>
                  <a:t>% of total</a:t>
                </a:r>
                <a:r>
                  <a:rPr lang="fr-FR" sz="1600" b="0" baseline="0">
                    <a:latin typeface="Arial"/>
                    <a:cs typeface="Arial"/>
                  </a:rPr>
                  <a:t> income (reported + evaded)</a:t>
                </a:r>
                <a:endParaRPr lang="fr-FR" sz="1600" b="0"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8.1201516477106997E-4"/>
              <c:y val="0.16584735731563"/>
            </c:manualLayout>
          </c:layout>
          <c:overlay val="0"/>
        </c:title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/>
                <a:cs typeface="Arial"/>
              </a:defRPr>
            </a:pPr>
            <a:endParaRPr lang="en-US"/>
          </a:p>
        </c:txPr>
        <c:crossAx val="2141508344"/>
        <c:crosses val="autoZero"/>
        <c:crossBetween val="between"/>
        <c:majorUnit val="0.05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workbookViewId="0"/>
  </sheetViews>
  <pageMargins left="0.75" right="0.75" top="1" bottom="1" header="0.5" footer="0.5"/>
  <pageSetup orientation="landscape" horizontalDpi="4294967292" verticalDpi="429496729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workbookViewId="0"/>
  </sheetViews>
  <pageMargins left="0.75" right="0.75" top="1" bottom="1" header="0.5" footer="0.5"/>
  <pageSetup orientation="landscape" horizontalDpi="4294967292" verticalDpi="4294967292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workbookViewId="0"/>
  </sheetViews>
  <pageMargins left="0.75" right="0.75" top="1" bottom="1" header="0.5" footer="0.5"/>
  <pageSetup orientation="landscape" horizontalDpi="4294967292" verticalDpi="4294967292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/>
  <sheetViews>
    <sheetView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5" right="0.75" top="1" bottom="1" header="0.5" footer="0.5"/>
  <pageSetup orientation="landscape" horizontalDpi="4294967292" verticalDpi="429496729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5" right="0.75" top="1" bottom="1" header="0.5" footer="0.5"/>
  <pageSetup orientation="landscape" horizontalDpi="4294967292" verticalDpi="429496729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5" right="0.75" top="1" bottom="1" header="0.5" footer="0.5"/>
  <pageSetup orientation="landscape" horizontalDpi="4294967292" verticalDpi="429496729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5" right="0.75" top="1" bottom="1" header="0.5" footer="0.5"/>
  <pageSetup orientation="landscape" horizontalDpi="4294967292" verticalDpi="429496729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workbookViewId="0"/>
  </sheetViews>
  <pageMargins left="0.75" right="0.75" top="1" bottom="1" header="0.5" footer="0.5"/>
  <pageSetup orientation="landscape" horizontalDpi="4294967292" verticalDpi="429496729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workbookViewId="0"/>
  </sheetViews>
  <pageMargins left="0.75" right="0.75" top="1" bottom="1" header="0.5" footer="0.5"/>
  <pageSetup orientation="landscape" horizontalDpi="4294967292" verticalDpi="429496729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workbookViewId="0"/>
  </sheetViews>
  <pageMargins left="0.75" right="0.75" top="1" bottom="1" header="0.5" footer="0.5"/>
  <pageSetup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0.81481</cdr:x>
      <cdr:y>0.66231</cdr:y>
    </cdr:from>
    <cdr:to>
      <cdr:x>1</cdr:x>
      <cdr:y>0.71678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6985000" y="3860820"/>
          <a:ext cx="1587500" cy="3174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600">
              <a:solidFill>
                <a:schemeClr val="tx1"/>
              </a:solidFill>
              <a:effectLst/>
              <a:latin typeface="Arial"/>
              <a:cs typeface="Arial"/>
            </a:rPr>
            <a:t>Lower</a:t>
          </a:r>
          <a:r>
            <a:rPr lang="fr-FR" sz="1600" baseline="0">
              <a:solidFill>
                <a:schemeClr val="tx1"/>
              </a:solidFill>
              <a:effectLst/>
              <a:latin typeface="Arial"/>
              <a:cs typeface="Arial"/>
            </a:rPr>
            <a:t>-bound</a:t>
          </a:r>
        </a:p>
        <a:p xmlns:a="http://schemas.openxmlformats.org/drawingml/2006/main">
          <a:pPr algn="ctr"/>
          <a:r>
            <a:rPr lang="fr-FR" sz="1600" baseline="0">
              <a:solidFill>
                <a:schemeClr val="tx1"/>
              </a:solidFill>
              <a:effectLst/>
              <a:latin typeface="Arial"/>
              <a:cs typeface="Arial"/>
            </a:rPr>
            <a:t>scenario</a:t>
          </a:r>
        </a:p>
      </cdr:txBody>
    </cdr:sp>
  </cdr:relSizeAnchor>
  <cdr:relSizeAnchor xmlns:cdr="http://schemas.openxmlformats.org/drawingml/2006/chartDrawing">
    <cdr:from>
      <cdr:x>0.55556</cdr:x>
      <cdr:y>0.488</cdr:y>
    </cdr:from>
    <cdr:to>
      <cdr:x>0.76148</cdr:x>
      <cdr:y>0.51634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4762500" y="2844713"/>
          <a:ext cx="1765252" cy="1651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600">
              <a:solidFill>
                <a:schemeClr val="tx1"/>
              </a:solidFill>
              <a:effectLst/>
              <a:latin typeface="Arial"/>
              <a:cs typeface="Arial"/>
            </a:rPr>
            <a:t>High scenario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0.69037</cdr:x>
      <cdr:y>0.21132</cdr:y>
    </cdr:from>
    <cdr:to>
      <cdr:x>0.96165</cdr:x>
      <cdr:y>0.27021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918184" y="1231819"/>
          <a:ext cx="2325548" cy="3432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600">
              <a:solidFill>
                <a:schemeClr val="tx1"/>
              </a:solidFill>
              <a:effectLst/>
              <a:latin typeface="Arial"/>
              <a:cs typeface="Arial"/>
            </a:rPr>
            <a:t>Offshore evasion</a:t>
          </a:r>
        </a:p>
        <a:p xmlns:a="http://schemas.openxmlformats.org/drawingml/2006/main">
          <a:pPr algn="ctr"/>
          <a:r>
            <a:rPr lang="fr-FR" sz="1600">
              <a:solidFill>
                <a:schemeClr val="tx1"/>
              </a:solidFill>
              <a:effectLst/>
              <a:latin typeface="Arial"/>
              <a:cs typeface="Arial"/>
            </a:rPr>
            <a:t>(leaks)</a:t>
          </a:r>
        </a:p>
      </cdr:txBody>
    </cdr:sp>
  </cdr:relSizeAnchor>
  <cdr:relSizeAnchor xmlns:cdr="http://schemas.openxmlformats.org/drawingml/2006/chartDrawing">
    <cdr:from>
      <cdr:x>0.26815</cdr:x>
      <cdr:y>0.59041</cdr:y>
    </cdr:from>
    <cdr:to>
      <cdr:x>0.66667</cdr:x>
      <cdr:y>0.6493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298703" y="3441690"/>
          <a:ext cx="3416313" cy="3432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600">
              <a:solidFill>
                <a:schemeClr val="tx1"/>
              </a:solidFill>
              <a:effectLst/>
              <a:latin typeface="Arial"/>
              <a:cs typeface="Arial"/>
            </a:rPr>
            <a:t>Tax evasion other than offshore (random audits)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0.72856</cdr:x>
      <cdr:y>0.42483</cdr:y>
    </cdr:from>
    <cdr:to>
      <cdr:x>1</cdr:x>
      <cdr:y>0.48372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6245581" y="2476484"/>
          <a:ext cx="2326919" cy="3432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600">
              <a:solidFill>
                <a:schemeClr val="tx1"/>
              </a:solidFill>
              <a:effectLst/>
              <a:latin typeface="Arial"/>
              <a:cs typeface="Arial"/>
            </a:rPr>
            <a:t>Taxes paid</a:t>
          </a:r>
        </a:p>
      </cdr:txBody>
    </cdr:sp>
  </cdr:relSizeAnchor>
  <cdr:relSizeAnchor xmlns:cdr="http://schemas.openxmlformats.org/drawingml/2006/chartDrawing">
    <cdr:from>
      <cdr:x>0.62815</cdr:x>
      <cdr:y>0.15032</cdr:y>
    </cdr:from>
    <cdr:to>
      <cdr:x>0.89959</cdr:x>
      <cdr:y>0.20921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5384819" y="876282"/>
          <a:ext cx="2326919" cy="3432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600">
              <a:solidFill>
                <a:schemeClr val="tx1"/>
              </a:solidFill>
              <a:effectLst/>
              <a:latin typeface="Arial"/>
              <a:cs typeface="Arial"/>
            </a:rPr>
            <a:t>Taxes owed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0.70345</cdr:x>
      <cdr:y>0.50226</cdr:y>
    </cdr:from>
    <cdr:to>
      <cdr:x>0.98068</cdr:x>
      <cdr:y>0.52941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6477000" y="2819400"/>
          <a:ext cx="2552617" cy="1523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600">
              <a:solidFill>
                <a:schemeClr val="tx1"/>
              </a:solidFill>
              <a:effectLst/>
              <a:latin typeface="Arial"/>
              <a:cs typeface="Arial"/>
            </a:rPr>
            <a:t>Excluding hidden wealth</a:t>
          </a:r>
        </a:p>
      </cdr:txBody>
    </cdr:sp>
  </cdr:relSizeAnchor>
  <cdr:relSizeAnchor xmlns:cdr="http://schemas.openxmlformats.org/drawingml/2006/chartDrawing">
    <cdr:from>
      <cdr:x>0.66345</cdr:x>
      <cdr:y>0.22624</cdr:y>
    </cdr:from>
    <cdr:to>
      <cdr:x>0.92552</cdr:x>
      <cdr:y>0.32353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6108700" y="1270000"/>
          <a:ext cx="2413044" cy="546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600">
              <a:solidFill>
                <a:schemeClr val="tx1"/>
              </a:solidFill>
              <a:effectLst/>
              <a:latin typeface="Arial"/>
              <a:cs typeface="Arial"/>
            </a:rPr>
            <a:t>Including hidden wealth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0.21793</cdr:x>
      <cdr:y>0.64128</cdr:y>
    </cdr:from>
    <cdr:to>
      <cdr:x>0.48921</cdr:x>
      <cdr:y>0.70017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868189" y="3738187"/>
          <a:ext cx="2325548" cy="3432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600">
              <a:solidFill>
                <a:schemeClr val="accent2">
                  <a:lumMod val="75000"/>
                </a:schemeClr>
              </a:solidFill>
              <a:effectLst/>
              <a:latin typeface="Arial"/>
              <a:cs typeface="Arial"/>
            </a:rPr>
            <a:t>Average</a:t>
          </a:r>
          <a:r>
            <a:rPr lang="fr-FR" sz="1600" baseline="0">
              <a:solidFill>
                <a:schemeClr val="accent2">
                  <a:lumMod val="75000"/>
                </a:schemeClr>
              </a:solidFill>
              <a:effectLst/>
              <a:latin typeface="Arial"/>
              <a:cs typeface="Arial"/>
            </a:rPr>
            <a:t>: 2.8%</a:t>
          </a:r>
          <a:endParaRPr lang="fr-FR" sz="1600">
            <a:solidFill>
              <a:schemeClr val="accent2">
                <a:lumMod val="75000"/>
              </a:schemeClr>
            </a:solidFill>
            <a:effectLst/>
            <a:latin typeface="Arial"/>
            <a:cs typeface="Arial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0.69379</cdr:x>
      <cdr:y>0.54751</cdr:y>
    </cdr:from>
    <cdr:to>
      <cdr:x>0.96827</cdr:x>
      <cdr:y>0.61086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6388097" y="3073420"/>
          <a:ext cx="2527274" cy="355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600">
              <a:solidFill>
                <a:schemeClr val="tx1"/>
              </a:solidFill>
              <a:effectLst/>
              <a:latin typeface="Arial"/>
              <a:cs typeface="Arial"/>
            </a:rPr>
            <a:t>Excluding hidden wealth</a:t>
          </a:r>
        </a:p>
      </cdr:txBody>
    </cdr:sp>
  </cdr:relSizeAnchor>
  <cdr:relSizeAnchor xmlns:cdr="http://schemas.openxmlformats.org/drawingml/2006/chartDrawing">
    <cdr:from>
      <cdr:x>0.53793</cdr:x>
      <cdr:y>0.13122</cdr:y>
    </cdr:from>
    <cdr:to>
      <cdr:x>0.8</cdr:x>
      <cdr:y>0.23303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4952975" y="736578"/>
          <a:ext cx="2413009" cy="571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600">
              <a:solidFill>
                <a:schemeClr val="tx1"/>
              </a:solidFill>
              <a:effectLst/>
              <a:latin typeface="Arial"/>
              <a:ea typeface="+mn-ea"/>
              <a:cs typeface="Arial"/>
            </a:rPr>
            <a:t>Including hidden wealth</a:t>
          </a:r>
          <a:endParaRPr lang="fr-FR" sz="1600">
            <a:solidFill>
              <a:schemeClr val="tx1"/>
            </a:solidFill>
            <a:effectLst/>
            <a:latin typeface="Arial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0.57517</cdr:x>
      <cdr:y>0.35747</cdr:y>
    </cdr:from>
    <cdr:to>
      <cdr:x>0.80137</cdr:x>
      <cdr:y>0.42308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295919" y="2006606"/>
          <a:ext cx="2082737" cy="3682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600">
              <a:solidFill>
                <a:schemeClr val="tx1"/>
              </a:solidFill>
              <a:effectLst/>
              <a:latin typeface="Arial"/>
              <a:cs typeface="Arial"/>
            </a:rPr>
            <a:t>Hidden</a:t>
          </a:r>
          <a:r>
            <a:rPr lang="fr-FR" sz="1600" baseline="0">
              <a:solidFill>
                <a:schemeClr val="tx1"/>
              </a:solidFill>
              <a:effectLst/>
              <a:latin typeface="Arial"/>
              <a:cs typeface="Arial"/>
            </a:rPr>
            <a:t> wealth disclosed in amnesty</a:t>
          </a:r>
          <a:endParaRPr lang="fr-FR" sz="1600">
            <a:solidFill>
              <a:schemeClr val="tx1"/>
            </a:solidFill>
            <a:effectLst/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0.70345</cdr:x>
      <cdr:y>0.52941</cdr:y>
    </cdr:from>
    <cdr:to>
      <cdr:x>1</cdr:x>
      <cdr:y>0.63574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6477016" y="2971808"/>
          <a:ext cx="2730484" cy="596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600">
              <a:solidFill>
                <a:schemeClr val="accent2">
                  <a:lumMod val="75000"/>
                </a:schemeClr>
              </a:solidFill>
              <a:effectLst/>
              <a:latin typeface="Arial"/>
              <a:cs typeface="Arial"/>
            </a:rPr>
            <a:t>Hidden wealth </a:t>
          </a:r>
        </a:p>
        <a:p xmlns:a="http://schemas.openxmlformats.org/drawingml/2006/main">
          <a:pPr algn="ctr"/>
          <a:r>
            <a:rPr lang="fr-FR" sz="1600">
              <a:solidFill>
                <a:schemeClr val="accent2">
                  <a:lumMod val="75000"/>
                </a:schemeClr>
              </a:solidFill>
              <a:effectLst/>
              <a:latin typeface="Arial"/>
              <a:cs typeface="Arial"/>
            </a:rPr>
            <a:t>held at HSBC</a:t>
          </a:r>
        </a:p>
      </cdr:txBody>
    </cdr:sp>
  </cdr:relSizeAnchor>
  <cdr:relSizeAnchor xmlns:cdr="http://schemas.openxmlformats.org/drawingml/2006/chartDrawing">
    <cdr:from>
      <cdr:x>0.15863</cdr:x>
      <cdr:y>0.21494</cdr:y>
    </cdr:from>
    <cdr:to>
      <cdr:x>0.47448</cdr:x>
      <cdr:y>0.26471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460586" y="1206544"/>
          <a:ext cx="2908189" cy="2793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600">
              <a:solidFill>
                <a:schemeClr val="tx1"/>
              </a:solidFill>
              <a:effectLst/>
              <a:latin typeface="Arial"/>
              <a:cs typeface="Arial"/>
            </a:rPr>
            <a:t>Recorded wealth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Bureau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Bureau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Bureau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Bureau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Bureau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Bureau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"/>
  <sheetViews>
    <sheetView workbookViewId="0">
      <selection activeCell="N24" sqref="N24"/>
    </sheetView>
  </sheetViews>
  <sheetFormatPr baseColWidth="10" defaultColWidth="11.1640625" defaultRowHeight="16" x14ac:dyDescent="0.2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D25"/>
  <sheetViews>
    <sheetView workbookViewId="0">
      <pane xSplit="2" ySplit="4" topLeftCell="C5" activePane="bottomRight" state="frozen"/>
      <selection activeCell="D22" sqref="D22"/>
      <selection pane="topRight" activeCell="D22" sqref="D22"/>
      <selection pane="bottomLeft" activeCell="D22" sqref="D22"/>
      <selection pane="bottomRight" activeCell="C3" sqref="C3:D3"/>
    </sheetView>
  </sheetViews>
  <sheetFormatPr baseColWidth="10" defaultColWidth="8.83203125" defaultRowHeight="13" x14ac:dyDescent="0.15"/>
  <cols>
    <col min="1" max="1" width="8.83203125" style="2"/>
    <col min="2" max="2" width="35.33203125" style="2" customWidth="1"/>
    <col min="3" max="4" width="16" style="2" customWidth="1"/>
    <col min="5" max="16384" width="8.83203125" style="2"/>
  </cols>
  <sheetData>
    <row r="2" spans="2:4" ht="14" thickBot="1" x14ac:dyDescent="0.2">
      <c r="B2" s="5"/>
      <c r="C2" s="1"/>
      <c r="D2" s="1"/>
    </row>
    <row r="3" spans="2:4" ht="38" customHeight="1" thickTop="1" x14ac:dyDescent="0.15">
      <c r="B3" s="26"/>
      <c r="C3" s="226" t="s">
        <v>72</v>
      </c>
      <c r="D3" s="226"/>
    </row>
    <row r="4" spans="2:4" ht="35" customHeight="1" x14ac:dyDescent="0.15">
      <c r="B4" s="7"/>
      <c r="C4" s="185" t="s">
        <v>39</v>
      </c>
      <c r="D4" s="185" t="s">
        <v>38</v>
      </c>
    </row>
    <row r="5" spans="2:4" ht="20" customHeight="1" x14ac:dyDescent="0.15">
      <c r="B5" s="183" t="s">
        <v>11</v>
      </c>
      <c r="C5" s="176">
        <f>'T3(raw)'!B2</f>
        <v>3807650</v>
      </c>
      <c r="D5" s="176">
        <f>'T3(raw)'!B3</f>
        <v>1485</v>
      </c>
    </row>
    <row r="6" spans="2:4" ht="30" customHeight="1" x14ac:dyDescent="0.15">
      <c r="B6" s="174" t="s">
        <v>2</v>
      </c>
      <c r="C6" s="175"/>
      <c r="D6" s="175"/>
    </row>
    <row r="7" spans="2:4" ht="20" customHeight="1" x14ac:dyDescent="0.15">
      <c r="B7" s="183" t="s">
        <v>40</v>
      </c>
      <c r="C7" s="177">
        <f>'T3(raw)'!B14</f>
        <v>46.382698059082031</v>
      </c>
      <c r="D7" s="177">
        <f>'T3(raw)'!C14</f>
        <v>57.846466064453125</v>
      </c>
    </row>
    <row r="8" spans="2:4" ht="20" customHeight="1" x14ac:dyDescent="0.15">
      <c r="B8" s="183" t="s">
        <v>41</v>
      </c>
      <c r="C8" s="178">
        <f>'T3(raw)'!B10</f>
        <v>0.50079572200775146</v>
      </c>
      <c r="D8" s="178">
        <f>'T3(raw)'!C10</f>
        <v>0.65835577249526978</v>
      </c>
    </row>
    <row r="9" spans="2:4" ht="20" customHeight="1" x14ac:dyDescent="0.15">
      <c r="B9" s="183" t="s">
        <v>42</v>
      </c>
      <c r="C9" s="179">
        <f>'T3(raw)'!B13</f>
        <v>2.2502176761627197</v>
      </c>
      <c r="D9" s="179">
        <f>'T3(raw)'!C13</f>
        <v>2.2392523288726807</v>
      </c>
    </row>
    <row r="10" spans="2:4" ht="20" customHeight="1" x14ac:dyDescent="0.15">
      <c r="B10" s="183" t="s">
        <v>43</v>
      </c>
      <c r="C10" s="178">
        <f>'T3(raw)'!B12</f>
        <v>0.11917219310998917</v>
      </c>
      <c r="D10" s="178">
        <f>'T3(raw)'!C12</f>
        <v>0.2202020138502121</v>
      </c>
    </row>
    <row r="11" spans="2:4" ht="20" customHeight="1" x14ac:dyDescent="0.15">
      <c r="B11" s="183" t="s">
        <v>44</v>
      </c>
      <c r="C11" s="178">
        <f>'T3(raw)'!B11</f>
        <v>0.46157398819923401</v>
      </c>
      <c r="D11" s="178">
        <f>'T3(raw)'!C11</f>
        <v>0.61103349924087524</v>
      </c>
    </row>
    <row r="12" spans="2:4" ht="30" customHeight="1" x14ac:dyDescent="0.15">
      <c r="B12" s="174" t="s">
        <v>10</v>
      </c>
      <c r="C12" s="180"/>
      <c r="D12" s="180"/>
    </row>
    <row r="13" spans="2:4" ht="20" customHeight="1" x14ac:dyDescent="0.15">
      <c r="B13" s="183" t="s">
        <v>65</v>
      </c>
      <c r="C13" s="176">
        <f>'T3(raw)'!B16/$D$25</f>
        <v>20268.353545257716</v>
      </c>
      <c r="D13" s="176">
        <f>'T3(raw)'!C16/$D$25</f>
        <v>3106923.8700576732</v>
      </c>
    </row>
    <row r="14" spans="2:4" ht="20" customHeight="1" x14ac:dyDescent="0.15">
      <c r="B14" s="183" t="s">
        <v>66</v>
      </c>
      <c r="C14" s="176">
        <f>C13</f>
        <v>20268.353545257716</v>
      </c>
      <c r="D14" s="176">
        <f>'T3(raw)'!C17/$D$25</f>
        <v>4830379.3868047809</v>
      </c>
    </row>
    <row r="15" spans="2:4" ht="20" customHeight="1" x14ac:dyDescent="0.15">
      <c r="B15" s="183" t="s">
        <v>67</v>
      </c>
      <c r="C15" s="176">
        <f>'T3(raw)'!B18/$D$25</f>
        <v>55712.865762224254</v>
      </c>
      <c r="D15" s="176">
        <f>'T3(raw)'!C18/$D$25</f>
        <v>202758.67101075535</v>
      </c>
    </row>
    <row r="16" spans="2:4" ht="20" customHeight="1" x14ac:dyDescent="0.15">
      <c r="B16" s="183" t="s">
        <v>68</v>
      </c>
      <c r="C16" s="176">
        <f>'T3(raw)'!B19/$D$25</f>
        <v>3263.7398298550479</v>
      </c>
      <c r="D16" s="176">
        <f>'T3(raw)'!C19/$D$25</f>
        <v>93761.610925438668</v>
      </c>
    </row>
    <row r="17" spans="2:4" ht="30" customHeight="1" x14ac:dyDescent="0.15">
      <c r="B17" s="174" t="s">
        <v>37</v>
      </c>
      <c r="C17" s="176"/>
      <c r="D17" s="176"/>
    </row>
    <row r="18" spans="2:4" ht="20" customHeight="1" x14ac:dyDescent="0.15">
      <c r="B18" s="183" t="s">
        <v>73</v>
      </c>
      <c r="C18" s="181">
        <f>'T3(raw)'!B20</f>
        <v>6.8863998167216778E-3</v>
      </c>
      <c r="D18" s="181">
        <f>'T3(raw)'!C20</f>
        <v>6.6666670143604279E-2</v>
      </c>
    </row>
    <row r="19" spans="2:4" ht="20" customHeight="1" x14ac:dyDescent="0.15">
      <c r="B19" s="183" t="s">
        <v>70</v>
      </c>
      <c r="C19" s="181">
        <f>'T3(raw)'!B27</f>
        <v>3.2198338303714991E-3</v>
      </c>
      <c r="D19" s="181">
        <f>'T3(raw)'!C27</f>
        <v>6.5319865942001343E-2</v>
      </c>
    </row>
    <row r="20" spans="2:4" ht="20" customHeight="1" x14ac:dyDescent="0.15">
      <c r="B20" s="183" t="s">
        <v>71</v>
      </c>
      <c r="C20" s="181">
        <f>'T3(raw)'!B28</f>
        <v>3.9427205920219421E-2</v>
      </c>
      <c r="D20" s="181">
        <f>'T3(raw)'!C28</f>
        <v>0.28552189469337463</v>
      </c>
    </row>
    <row r="21" spans="2:4" ht="20" customHeight="1" thickBot="1" x14ac:dyDescent="0.2">
      <c r="B21" s="184" t="s">
        <v>69</v>
      </c>
      <c r="C21" s="182">
        <f>'T3(raw)'!B21</f>
        <v>5.6129107251763344E-3</v>
      </c>
      <c r="D21" s="182">
        <f>'T3(raw)'!C21</f>
        <v>0.11919192224740982</v>
      </c>
    </row>
    <row r="22" spans="2:4" ht="14" thickTop="1" x14ac:dyDescent="0.15"/>
    <row r="25" spans="2:4" x14ac:dyDescent="0.15">
      <c r="B25" s="2" t="s">
        <v>45</v>
      </c>
      <c r="D25" s="6">
        <v>5.8616666999999998</v>
      </c>
    </row>
  </sheetData>
  <mergeCells count="1">
    <mergeCell ref="C3:D3"/>
  </mergeCells>
  <phoneticPr fontId="83" type="noConversion"/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L82"/>
  <sheetViews>
    <sheetView workbookViewId="0">
      <selection activeCell="H28" sqref="H28"/>
    </sheetView>
  </sheetViews>
  <sheetFormatPr baseColWidth="10" defaultColWidth="8.83203125" defaultRowHeight="16" x14ac:dyDescent="0.2"/>
  <cols>
    <col min="1" max="1" width="36" style="171" customWidth="1"/>
    <col min="2" max="2" width="1.1640625" style="204" customWidth="1"/>
    <col min="3" max="5" width="10.6640625" style="204" customWidth="1"/>
    <col min="6" max="6" width="2.83203125" style="204" customWidth="1"/>
    <col min="7" max="11" width="10.6640625" style="204" customWidth="1"/>
    <col min="12" max="16384" width="8.83203125" style="204"/>
  </cols>
  <sheetData>
    <row r="1" spans="1:12" s="171" customFormat="1" ht="13.75" customHeight="1" x14ac:dyDescent="0.15"/>
    <row r="2" spans="1:12" s="171" customFormat="1" ht="14.5" customHeight="1" thickBot="1" x14ac:dyDescent="0.25">
      <c r="A2" s="195"/>
      <c r="B2" s="196"/>
      <c r="C2" s="196"/>
      <c r="D2" s="196"/>
      <c r="E2" s="196"/>
      <c r="F2" s="196"/>
      <c r="G2" s="197"/>
      <c r="H2" s="197"/>
      <c r="I2" s="197"/>
      <c r="J2" s="197"/>
      <c r="K2" s="197"/>
    </row>
    <row r="3" spans="1:12" s="171" customFormat="1" ht="20" customHeight="1" thickTop="1" x14ac:dyDescent="0.2">
      <c r="A3" s="198"/>
      <c r="B3" s="197"/>
      <c r="C3" s="227" t="s">
        <v>424</v>
      </c>
      <c r="D3" s="227"/>
      <c r="E3" s="227"/>
      <c r="F3" s="199"/>
      <c r="G3" s="227" t="s">
        <v>425</v>
      </c>
      <c r="H3" s="227"/>
      <c r="I3" s="227"/>
      <c r="J3" s="227"/>
      <c r="K3" s="227"/>
    </row>
    <row r="4" spans="1:12" s="171" customFormat="1" ht="18" customHeight="1" x14ac:dyDescent="0.2">
      <c r="A4" s="197" t="s">
        <v>126</v>
      </c>
      <c r="B4" s="197"/>
      <c r="C4" s="200" t="s">
        <v>148</v>
      </c>
      <c r="D4" s="200" t="s">
        <v>147</v>
      </c>
      <c r="E4" s="200" t="s">
        <v>146</v>
      </c>
      <c r="F4" s="201"/>
      <c r="G4" s="200" t="s">
        <v>233</v>
      </c>
      <c r="H4" s="202" t="s">
        <v>339</v>
      </c>
      <c r="I4" s="202" t="s">
        <v>340</v>
      </c>
      <c r="J4" s="202" t="s">
        <v>341</v>
      </c>
      <c r="K4" s="202" t="s">
        <v>342</v>
      </c>
    </row>
    <row r="5" spans="1:12" s="171" customFormat="1" ht="75" customHeight="1" x14ac:dyDescent="0.15">
      <c r="A5" s="199" t="s">
        <v>126</v>
      </c>
      <c r="B5" s="199"/>
      <c r="C5" s="186" t="s">
        <v>426</v>
      </c>
      <c r="D5" s="186" t="s">
        <v>427</v>
      </c>
      <c r="E5" s="186" t="s">
        <v>428</v>
      </c>
      <c r="F5" s="187"/>
      <c r="G5" s="187" t="s">
        <v>429</v>
      </c>
      <c r="H5" s="187" t="s">
        <v>430</v>
      </c>
      <c r="I5" s="187" t="s">
        <v>431</v>
      </c>
      <c r="J5" s="187" t="s">
        <v>432</v>
      </c>
      <c r="K5" s="187" t="s">
        <v>433</v>
      </c>
    </row>
    <row r="6" spans="1:12" s="171" customFormat="1" ht="20" customHeight="1" x14ac:dyDescent="0.2">
      <c r="A6" s="197" t="s">
        <v>126</v>
      </c>
      <c r="B6" s="199"/>
      <c r="C6" s="199" t="s">
        <v>126</v>
      </c>
      <c r="D6" s="199" t="s">
        <v>126</v>
      </c>
      <c r="E6" s="199" t="s">
        <v>126</v>
      </c>
      <c r="F6" s="199"/>
      <c r="G6" s="200" t="s">
        <v>126</v>
      </c>
      <c r="H6" s="200" t="s">
        <v>126</v>
      </c>
      <c r="I6" s="200" t="s">
        <v>126</v>
      </c>
      <c r="J6" s="200" t="s">
        <v>126</v>
      </c>
      <c r="K6" s="200" t="s">
        <v>126</v>
      </c>
    </row>
    <row r="7" spans="1:12" ht="25" customHeight="1" x14ac:dyDescent="0.2">
      <c r="A7" s="188" t="s">
        <v>416</v>
      </c>
      <c r="B7" s="189"/>
      <c r="C7" s="189" t="str">
        <f>'T4(raw)'!E6</f>
        <v>0.4562***</v>
      </c>
      <c r="D7" s="189" t="str">
        <f>'T4(raw)'!F6</f>
        <v>0.1761***</v>
      </c>
      <c r="E7" s="189" t="str">
        <f>'T4(raw)'!G6</f>
        <v>0.2218***</v>
      </c>
      <c r="F7" s="189"/>
      <c r="G7" s="189" t="str">
        <f>'T4(raw)'!I6</f>
        <v>-0.0007</v>
      </c>
      <c r="H7" s="189" t="str">
        <f>'T4(raw)'!J6</f>
        <v>-0.0778</v>
      </c>
      <c r="I7" s="189" t="str">
        <f>'T4(raw)'!K6</f>
        <v>-0.0989*</v>
      </c>
      <c r="J7" s="189" t="str">
        <f>'T4(raw)'!L6</f>
        <v>0.0084</v>
      </c>
      <c r="K7" s="189" t="str">
        <f>'T4(raw)'!B6</f>
        <v>-0.0004</v>
      </c>
      <c r="L7" s="203"/>
    </row>
    <row r="8" spans="1:12" ht="25" customHeight="1" x14ac:dyDescent="0.2">
      <c r="A8" s="188" t="s">
        <v>417</v>
      </c>
      <c r="B8" s="189"/>
      <c r="C8" s="189" t="str">
        <f>'T4(raw)'!E7</f>
        <v>(0.0415)</v>
      </c>
      <c r="D8" s="189" t="str">
        <f>'T4(raw)'!F7</f>
        <v>(0.0341)</v>
      </c>
      <c r="E8" s="189" t="str">
        <f>'T4(raw)'!G7</f>
        <v>(0.0317)</v>
      </c>
      <c r="F8" s="189"/>
      <c r="G8" s="189" t="str">
        <f>'T4(raw)'!I7</f>
        <v>(0.0018)</v>
      </c>
      <c r="H8" s="189" t="str">
        <f>'T4(raw)'!J7</f>
        <v>(0.1039)</v>
      </c>
      <c r="I8" s="189" t="str">
        <f>'T4(raw)'!K7</f>
        <v>(0.0542)</v>
      </c>
      <c r="J8" s="189" t="str">
        <f>'T4(raw)'!L7</f>
        <v>(0.0075)</v>
      </c>
      <c r="K8" s="189" t="str">
        <f>'T4(raw)'!B7</f>
        <v>(0.0010)</v>
      </c>
      <c r="L8" s="203"/>
    </row>
    <row r="9" spans="1:12" ht="33" customHeight="1" x14ac:dyDescent="0.2">
      <c r="A9" s="188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203"/>
    </row>
    <row r="10" spans="1:12" ht="25" customHeight="1" x14ac:dyDescent="0.2">
      <c r="A10" s="188" t="s">
        <v>125</v>
      </c>
      <c r="B10" s="189"/>
      <c r="C10" s="189" t="str">
        <f>'T4(raw)'!E11</f>
        <v>5,821,045</v>
      </c>
      <c r="D10" s="189" t="str">
        <f>'T4(raw)'!F11</f>
        <v>7,957,037</v>
      </c>
      <c r="E10" s="189" t="str">
        <f>'T4(raw)'!G11</f>
        <v>7,772,277</v>
      </c>
      <c r="F10" s="189"/>
      <c r="G10" s="189" t="str">
        <f>'T4(raw)'!I11</f>
        <v>8,177,190</v>
      </c>
      <c r="H10" s="189" t="str">
        <f>'T4(raw)'!J11</f>
        <v>900,979</v>
      </c>
      <c r="I10" s="189" t="str">
        <f>'T4(raw)'!K11</f>
        <v>6,142,434</v>
      </c>
      <c r="J10" s="189" t="str">
        <f>'T4(raw)'!L11</f>
        <v>8,177,190</v>
      </c>
      <c r="K10" s="189" t="str">
        <f>'T4(raw)'!B11</f>
        <v>8,316,826</v>
      </c>
      <c r="L10" s="203"/>
    </row>
    <row r="11" spans="1:12" ht="25" customHeight="1" x14ac:dyDescent="0.2">
      <c r="A11" s="188" t="s">
        <v>122</v>
      </c>
      <c r="B11" s="189"/>
      <c r="C11" s="189" t="str">
        <f>'T4(raw)'!E12</f>
        <v>0.8501</v>
      </c>
      <c r="D11" s="189" t="str">
        <f>'T4(raw)'!F12</f>
        <v>0.7252</v>
      </c>
      <c r="E11" s="189" t="str">
        <f>'T4(raw)'!G12</f>
        <v>0.7998</v>
      </c>
      <c r="F11" s="189"/>
      <c r="G11" s="189" t="str">
        <f>'T4(raw)'!I12</f>
        <v>0.0943</v>
      </c>
      <c r="H11" s="189" t="str">
        <f>'T4(raw)'!J12</f>
        <v>0.8617</v>
      </c>
      <c r="I11" s="189" t="str">
        <f>'T4(raw)'!K12</f>
        <v>0.7442</v>
      </c>
      <c r="J11" s="189" t="str">
        <f>'T4(raw)'!L12</f>
        <v>0.6064</v>
      </c>
      <c r="K11" s="189" t="str">
        <f>'T4(raw)'!B12</f>
        <v>0.1010</v>
      </c>
      <c r="L11" s="203"/>
    </row>
    <row r="12" spans="1:12" ht="25" customHeight="1" x14ac:dyDescent="0.2">
      <c r="A12" s="190" t="s">
        <v>418</v>
      </c>
      <c r="B12" s="189"/>
      <c r="C12" s="193" t="s">
        <v>434</v>
      </c>
      <c r="D12" s="193" t="s">
        <v>434</v>
      </c>
      <c r="E12" s="193" t="s">
        <v>434</v>
      </c>
      <c r="F12" s="193"/>
      <c r="G12" s="193" t="s">
        <v>434</v>
      </c>
      <c r="H12" s="193" t="s">
        <v>434</v>
      </c>
      <c r="I12" s="193" t="s">
        <v>434</v>
      </c>
      <c r="J12" s="193" t="s">
        <v>434</v>
      </c>
      <c r="K12" s="193" t="s">
        <v>434</v>
      </c>
      <c r="L12" s="203"/>
    </row>
    <row r="13" spans="1:12" ht="25" customHeight="1" x14ac:dyDescent="0.2">
      <c r="A13" s="190" t="s">
        <v>419</v>
      </c>
      <c r="B13" s="189"/>
      <c r="C13" s="193" t="s">
        <v>434</v>
      </c>
      <c r="D13" s="193" t="s">
        <v>434</v>
      </c>
      <c r="E13" s="193" t="s">
        <v>434</v>
      </c>
      <c r="F13" s="193"/>
      <c r="G13" s="193" t="s">
        <v>434</v>
      </c>
      <c r="H13" s="193" t="s">
        <v>434</v>
      </c>
      <c r="I13" s="193" t="s">
        <v>434</v>
      </c>
      <c r="J13" s="193" t="s">
        <v>434</v>
      </c>
      <c r="K13" s="193" t="s">
        <v>434</v>
      </c>
      <c r="L13" s="203"/>
    </row>
    <row r="14" spans="1:12" ht="25" customHeight="1" x14ac:dyDescent="0.2">
      <c r="A14" s="190" t="s">
        <v>420</v>
      </c>
      <c r="B14" s="189"/>
      <c r="C14" s="193" t="s">
        <v>434</v>
      </c>
      <c r="D14" s="193" t="s">
        <v>434</v>
      </c>
      <c r="E14" s="193" t="s">
        <v>434</v>
      </c>
      <c r="F14" s="193"/>
      <c r="G14" s="193" t="s">
        <v>434</v>
      </c>
      <c r="H14" s="193" t="s">
        <v>434</v>
      </c>
      <c r="I14" s="193" t="s">
        <v>434</v>
      </c>
      <c r="J14" s="193" t="s">
        <v>434</v>
      </c>
      <c r="K14" s="193" t="s">
        <v>434</v>
      </c>
      <c r="L14" s="203"/>
    </row>
    <row r="15" spans="1:12" ht="25" customHeight="1" thickBot="1" x14ac:dyDescent="0.25">
      <c r="A15" s="191" t="s">
        <v>421</v>
      </c>
      <c r="B15" s="192"/>
      <c r="C15" s="194" t="s">
        <v>434</v>
      </c>
      <c r="D15" s="194" t="s">
        <v>434</v>
      </c>
      <c r="E15" s="194" t="s">
        <v>434</v>
      </c>
      <c r="F15" s="194"/>
      <c r="G15" s="194" t="s">
        <v>434</v>
      </c>
      <c r="H15" s="194" t="s">
        <v>434</v>
      </c>
      <c r="I15" s="194" t="s">
        <v>434</v>
      </c>
      <c r="J15" s="194" t="s">
        <v>434</v>
      </c>
      <c r="K15" s="194" t="s">
        <v>434</v>
      </c>
      <c r="L15" s="203"/>
    </row>
    <row r="16" spans="1:12" ht="17" thickTop="1" x14ac:dyDescent="0.2">
      <c r="A16" s="197"/>
      <c r="B16" s="203"/>
      <c r="C16" s="203"/>
      <c r="E16" s="203"/>
      <c r="F16" s="203"/>
      <c r="G16" s="203"/>
      <c r="H16" s="203"/>
      <c r="I16" s="203"/>
      <c r="J16" s="203"/>
      <c r="K16" s="203"/>
      <c r="L16" s="203"/>
    </row>
    <row r="17" spans="1:12" x14ac:dyDescent="0.2">
      <c r="A17" s="171" t="s">
        <v>412</v>
      </c>
      <c r="B17" s="203"/>
      <c r="C17" s="203"/>
      <c r="E17" s="203"/>
      <c r="F17" s="203"/>
      <c r="G17" s="203"/>
      <c r="H17" s="203"/>
      <c r="I17" s="203"/>
      <c r="J17" s="203"/>
      <c r="K17" s="203"/>
      <c r="L17" s="203"/>
    </row>
    <row r="18" spans="1:12" x14ac:dyDescent="0.2">
      <c r="A18" s="171" t="s">
        <v>413</v>
      </c>
      <c r="B18" s="203"/>
      <c r="C18" s="203"/>
      <c r="E18" s="203"/>
      <c r="F18" s="203"/>
      <c r="G18" s="203"/>
      <c r="H18" s="203"/>
      <c r="I18" s="203"/>
      <c r="J18" s="203"/>
      <c r="K18" s="203"/>
      <c r="L18" s="203"/>
    </row>
    <row r="19" spans="1:12" x14ac:dyDescent="0.2">
      <c r="B19" s="203"/>
      <c r="C19" s="203"/>
      <c r="E19" s="203"/>
      <c r="F19" s="203"/>
      <c r="G19" s="203"/>
      <c r="H19" s="203"/>
      <c r="I19" s="203"/>
      <c r="J19" s="203"/>
      <c r="K19" s="203"/>
      <c r="L19" s="203"/>
    </row>
    <row r="20" spans="1:12" x14ac:dyDescent="0.2">
      <c r="B20" s="203"/>
      <c r="C20" s="203"/>
      <c r="E20" s="203"/>
      <c r="F20" s="203"/>
      <c r="G20" s="203"/>
      <c r="H20" s="203"/>
      <c r="I20" s="203"/>
      <c r="J20" s="203"/>
      <c r="K20" s="203"/>
      <c r="L20" s="203"/>
    </row>
    <row r="35" spans="1:1" x14ac:dyDescent="0.2">
      <c r="A35" s="205" t="s">
        <v>422</v>
      </c>
    </row>
    <row r="37" spans="1:1" x14ac:dyDescent="0.2">
      <c r="A37" s="172" t="s">
        <v>126</v>
      </c>
    </row>
    <row r="38" spans="1:1" x14ac:dyDescent="0.2">
      <c r="A38" s="171" t="s">
        <v>126</v>
      </c>
    </row>
    <row r="39" spans="1:1" x14ac:dyDescent="0.2">
      <c r="A39" s="171" t="s">
        <v>145</v>
      </c>
    </row>
    <row r="40" spans="1:1" x14ac:dyDescent="0.2">
      <c r="A40" s="172" t="s">
        <v>126</v>
      </c>
    </row>
    <row r="41" spans="1:1" x14ac:dyDescent="0.2">
      <c r="A41" s="171" t="s">
        <v>349</v>
      </c>
    </row>
    <row r="42" spans="1:1" x14ac:dyDescent="0.2">
      <c r="A42" s="171" t="s">
        <v>126</v>
      </c>
    </row>
    <row r="43" spans="1:1" x14ac:dyDescent="0.2">
      <c r="A43" s="171" t="s">
        <v>368</v>
      </c>
    </row>
    <row r="44" spans="1:1" x14ac:dyDescent="0.2">
      <c r="A44" s="171" t="s">
        <v>126</v>
      </c>
    </row>
    <row r="45" spans="1:1" x14ac:dyDescent="0.2">
      <c r="A45" s="171" t="s">
        <v>126</v>
      </c>
    </row>
    <row r="46" spans="1:1" x14ac:dyDescent="0.2">
      <c r="A46" s="171" t="s">
        <v>125</v>
      </c>
    </row>
    <row r="47" spans="1:1" x14ac:dyDescent="0.2">
      <c r="A47" s="171" t="s">
        <v>122</v>
      </c>
    </row>
    <row r="48" spans="1:1" x14ac:dyDescent="0.2">
      <c r="A48" s="171" t="s">
        <v>402</v>
      </c>
    </row>
    <row r="49" spans="1:1" x14ac:dyDescent="0.2">
      <c r="A49" s="171" t="s">
        <v>404</v>
      </c>
    </row>
    <row r="50" spans="1:1" x14ac:dyDescent="0.2">
      <c r="A50" s="171" t="s">
        <v>405</v>
      </c>
    </row>
    <row r="51" spans="1:1" x14ac:dyDescent="0.2">
      <c r="A51" s="171" t="s">
        <v>406</v>
      </c>
    </row>
    <row r="52" spans="1:1" x14ac:dyDescent="0.2">
      <c r="A52" s="171" t="s">
        <v>407</v>
      </c>
    </row>
    <row r="53" spans="1:1" x14ac:dyDescent="0.2">
      <c r="A53" s="171" t="s">
        <v>408</v>
      </c>
    </row>
    <row r="54" spans="1:1" x14ac:dyDescent="0.2">
      <c r="A54" s="171" t="s">
        <v>410</v>
      </c>
    </row>
    <row r="55" spans="1:1" x14ac:dyDescent="0.2">
      <c r="A55" s="173" t="s">
        <v>411</v>
      </c>
    </row>
    <row r="56" spans="1:1" x14ac:dyDescent="0.2">
      <c r="A56" s="171" t="s">
        <v>412</v>
      </c>
    </row>
    <row r="57" spans="1:1" x14ac:dyDescent="0.2">
      <c r="A57" s="171" t="s">
        <v>413</v>
      </c>
    </row>
    <row r="60" spans="1:1" x14ac:dyDescent="0.2">
      <c r="A60" s="205" t="s">
        <v>423</v>
      </c>
    </row>
    <row r="62" spans="1:1" x14ac:dyDescent="0.2">
      <c r="A62" s="172" t="s">
        <v>126</v>
      </c>
    </row>
    <row r="63" spans="1:1" x14ac:dyDescent="0.2">
      <c r="A63" s="171" t="s">
        <v>126</v>
      </c>
    </row>
    <row r="64" spans="1:1" x14ac:dyDescent="0.2">
      <c r="A64" s="171" t="s">
        <v>145</v>
      </c>
    </row>
    <row r="65" spans="1:1" x14ac:dyDescent="0.2">
      <c r="A65" s="172" t="s">
        <v>126</v>
      </c>
    </row>
    <row r="66" spans="1:1" x14ac:dyDescent="0.2">
      <c r="A66" s="171" t="s">
        <v>349</v>
      </c>
    </row>
    <row r="67" spans="1:1" x14ac:dyDescent="0.2">
      <c r="A67" s="171" t="s">
        <v>126</v>
      </c>
    </row>
    <row r="68" spans="1:1" x14ac:dyDescent="0.2">
      <c r="A68" s="171" t="s">
        <v>368</v>
      </c>
    </row>
    <row r="69" spans="1:1" x14ac:dyDescent="0.2">
      <c r="A69" s="171" t="s">
        <v>126</v>
      </c>
    </row>
    <row r="70" spans="1:1" x14ac:dyDescent="0.2">
      <c r="A70" s="171" t="s">
        <v>126</v>
      </c>
    </row>
    <row r="71" spans="1:1" x14ac:dyDescent="0.2">
      <c r="A71" s="171" t="s">
        <v>125</v>
      </c>
    </row>
    <row r="72" spans="1:1" x14ac:dyDescent="0.2">
      <c r="A72" s="171" t="s">
        <v>122</v>
      </c>
    </row>
    <row r="73" spans="1:1" x14ac:dyDescent="0.2">
      <c r="A73" s="171" t="s">
        <v>402</v>
      </c>
    </row>
    <row r="74" spans="1:1" x14ac:dyDescent="0.2">
      <c r="A74" s="171" t="s">
        <v>404</v>
      </c>
    </row>
    <row r="75" spans="1:1" x14ac:dyDescent="0.2">
      <c r="A75" s="171" t="s">
        <v>405</v>
      </c>
    </row>
    <row r="76" spans="1:1" x14ac:dyDescent="0.2">
      <c r="A76" s="171" t="s">
        <v>406</v>
      </c>
    </row>
    <row r="77" spans="1:1" x14ac:dyDescent="0.2">
      <c r="A77" s="171" t="s">
        <v>407</v>
      </c>
    </row>
    <row r="78" spans="1:1" x14ac:dyDescent="0.2">
      <c r="A78" s="171" t="s">
        <v>408</v>
      </c>
    </row>
    <row r="79" spans="1:1" x14ac:dyDescent="0.2">
      <c r="A79" s="171" t="s">
        <v>410</v>
      </c>
    </row>
    <row r="80" spans="1:1" x14ac:dyDescent="0.2">
      <c r="A80" s="173" t="s">
        <v>411</v>
      </c>
    </row>
    <row r="81" spans="1:1" x14ac:dyDescent="0.2">
      <c r="A81" s="171" t="s">
        <v>412</v>
      </c>
    </row>
    <row r="82" spans="1:1" x14ac:dyDescent="0.2">
      <c r="A82" s="171" t="s">
        <v>413</v>
      </c>
    </row>
  </sheetData>
  <mergeCells count="2">
    <mergeCell ref="C3:E3"/>
    <mergeCell ref="G3:K3"/>
  </mergeCells>
  <phoneticPr fontId="83" type="noConversion"/>
  <pageMargins left="0.7" right="0.7" top="0.75" bottom="0.75" header="0.3" footer="0.3"/>
  <pageSetup scale="67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1"/>
  </sheetPr>
  <dimension ref="A1"/>
  <sheetViews>
    <sheetView workbookViewId="0">
      <selection sqref="A1:C3"/>
    </sheetView>
  </sheetViews>
  <sheetFormatPr baseColWidth="10" defaultColWidth="11.1640625" defaultRowHeight="16" x14ac:dyDescent="0.2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27"/>
  <sheetViews>
    <sheetView workbookViewId="0">
      <selection activeCell="D24" sqref="D24"/>
    </sheetView>
  </sheetViews>
  <sheetFormatPr baseColWidth="10" defaultColWidth="10.83203125" defaultRowHeight="14" x14ac:dyDescent="0.2"/>
  <cols>
    <col min="1" max="1" width="31" style="43" customWidth="1"/>
    <col min="2" max="4" width="9.6640625" style="43" customWidth="1"/>
    <col min="5" max="16384" width="10.83203125" style="43"/>
  </cols>
  <sheetData>
    <row r="2" spans="1:5" ht="16" x14ac:dyDescent="0.2">
      <c r="A2" s="101" t="s">
        <v>126</v>
      </c>
      <c r="B2" s="95" t="s">
        <v>148</v>
      </c>
      <c r="C2" s="95" t="s">
        <v>147</v>
      </c>
      <c r="D2" s="95" t="s">
        <v>146</v>
      </c>
      <c r="E2" s="95" t="s">
        <v>233</v>
      </c>
    </row>
    <row r="3" spans="1:5" ht="16" x14ac:dyDescent="0.2">
      <c r="A3" t="s">
        <v>145</v>
      </c>
      <c r="B3" s="65" t="s">
        <v>144</v>
      </c>
      <c r="C3" s="65" t="s">
        <v>143</v>
      </c>
      <c r="D3" s="65" t="s">
        <v>142</v>
      </c>
      <c r="E3" s="65" t="s">
        <v>217</v>
      </c>
    </row>
    <row r="4" spans="1:5" ht="16" x14ac:dyDescent="0.2">
      <c r="A4" s="101" t="s">
        <v>126</v>
      </c>
      <c r="B4" s="95" t="s">
        <v>126</v>
      </c>
      <c r="C4" s="95" t="s">
        <v>126</v>
      </c>
      <c r="D4" s="95" t="s">
        <v>126</v>
      </c>
      <c r="E4" s="95" t="s">
        <v>126</v>
      </c>
    </row>
    <row r="5" spans="1:5" ht="16" x14ac:dyDescent="0.2">
      <c r="A5" t="s">
        <v>141</v>
      </c>
      <c r="B5" s="65" t="s">
        <v>124</v>
      </c>
      <c r="C5" s="65" t="s">
        <v>124</v>
      </c>
      <c r="D5" s="65" t="s">
        <v>137</v>
      </c>
      <c r="E5" s="65" t="s">
        <v>137</v>
      </c>
    </row>
    <row r="6" spans="1:5" ht="16" x14ac:dyDescent="0.2">
      <c r="A6" t="s">
        <v>126</v>
      </c>
      <c r="B6" s="65" t="s">
        <v>136</v>
      </c>
      <c r="C6" s="65" t="s">
        <v>136</v>
      </c>
      <c r="D6" s="65" t="s">
        <v>136</v>
      </c>
      <c r="E6" s="65" t="s">
        <v>136</v>
      </c>
    </row>
    <row r="7" spans="1:5" ht="16" x14ac:dyDescent="0.2">
      <c r="A7" t="s">
        <v>139</v>
      </c>
      <c r="B7" s="65" t="s">
        <v>123</v>
      </c>
      <c r="C7" s="65" t="s">
        <v>123</v>
      </c>
      <c r="D7" s="65" t="s">
        <v>197</v>
      </c>
      <c r="E7" s="65" t="s">
        <v>218</v>
      </c>
    </row>
    <row r="8" spans="1:5" ht="16" x14ac:dyDescent="0.2">
      <c r="A8" t="s">
        <v>126</v>
      </c>
      <c r="B8" s="65" t="s">
        <v>136</v>
      </c>
      <c r="C8" s="65" t="s">
        <v>136</v>
      </c>
      <c r="D8" s="65" t="s">
        <v>130</v>
      </c>
      <c r="E8" s="65" t="s">
        <v>130</v>
      </c>
    </row>
    <row r="9" spans="1:5" ht="16" x14ac:dyDescent="0.2">
      <c r="A9" t="s">
        <v>138</v>
      </c>
      <c r="B9" s="65" t="s">
        <v>137</v>
      </c>
      <c r="C9" s="65" t="s">
        <v>123</v>
      </c>
      <c r="D9" s="65" t="s">
        <v>198</v>
      </c>
      <c r="E9" s="65" t="s">
        <v>219</v>
      </c>
    </row>
    <row r="10" spans="1:5" ht="16" x14ac:dyDescent="0.2">
      <c r="A10" t="s">
        <v>126</v>
      </c>
      <c r="B10" s="65" t="s">
        <v>136</v>
      </c>
      <c r="C10" s="65" t="s">
        <v>136</v>
      </c>
      <c r="D10" s="65" t="s">
        <v>131</v>
      </c>
      <c r="E10" s="65" t="s">
        <v>131</v>
      </c>
    </row>
    <row r="11" spans="1:5" ht="16" x14ac:dyDescent="0.2">
      <c r="A11" t="s">
        <v>135</v>
      </c>
      <c r="B11" s="65" t="s">
        <v>175</v>
      </c>
      <c r="C11" s="65" t="s">
        <v>140</v>
      </c>
      <c r="D11" s="65" t="s">
        <v>199</v>
      </c>
      <c r="E11" s="65" t="s">
        <v>220</v>
      </c>
    </row>
    <row r="12" spans="1:5" ht="16" x14ac:dyDescent="0.2">
      <c r="A12" t="s">
        <v>126</v>
      </c>
      <c r="B12" s="65" t="s">
        <v>130</v>
      </c>
      <c r="C12" s="65" t="s">
        <v>130</v>
      </c>
      <c r="D12" s="65" t="s">
        <v>127</v>
      </c>
      <c r="E12" s="65" t="s">
        <v>127</v>
      </c>
    </row>
    <row r="13" spans="1:5" ht="16" x14ac:dyDescent="0.2">
      <c r="A13" t="s">
        <v>132</v>
      </c>
      <c r="B13" s="65" t="s">
        <v>188</v>
      </c>
      <c r="C13" s="65" t="s">
        <v>140</v>
      </c>
      <c r="D13" s="65" t="s">
        <v>200</v>
      </c>
      <c r="E13" s="65" t="s">
        <v>221</v>
      </c>
    </row>
    <row r="14" spans="1:5" ht="16" x14ac:dyDescent="0.2">
      <c r="A14" t="s">
        <v>126</v>
      </c>
      <c r="B14" s="65" t="s">
        <v>131</v>
      </c>
      <c r="C14" s="65" t="s">
        <v>130</v>
      </c>
      <c r="D14" s="65" t="s">
        <v>128</v>
      </c>
      <c r="E14" s="65" t="s">
        <v>128</v>
      </c>
    </row>
    <row r="15" spans="1:5" ht="16" x14ac:dyDescent="0.2">
      <c r="A15" t="s">
        <v>129</v>
      </c>
      <c r="B15" s="65" t="s">
        <v>189</v>
      </c>
      <c r="C15" s="65" t="s">
        <v>201</v>
      </c>
      <c r="D15" s="65" t="s">
        <v>202</v>
      </c>
      <c r="E15" s="65" t="s">
        <v>222</v>
      </c>
    </row>
    <row r="16" spans="1:5" ht="16" x14ac:dyDescent="0.2">
      <c r="A16" t="s">
        <v>126</v>
      </c>
      <c r="B16" s="65" t="s">
        <v>171</v>
      </c>
      <c r="C16" s="65" t="s">
        <v>169</v>
      </c>
      <c r="D16" s="65" t="s">
        <v>173</v>
      </c>
      <c r="E16" s="65" t="s">
        <v>173</v>
      </c>
    </row>
    <row r="17" spans="1:5" ht="16" x14ac:dyDescent="0.2">
      <c r="A17" t="s">
        <v>152</v>
      </c>
      <c r="B17" s="65" t="s">
        <v>157</v>
      </c>
      <c r="C17" s="65" t="s">
        <v>170</v>
      </c>
      <c r="D17" s="65" t="s">
        <v>203</v>
      </c>
      <c r="E17" s="65" t="s">
        <v>223</v>
      </c>
    </row>
    <row r="18" spans="1:5" ht="16" x14ac:dyDescent="0.2">
      <c r="A18" t="s">
        <v>126</v>
      </c>
      <c r="B18" s="65" t="s">
        <v>128</v>
      </c>
      <c r="C18" s="65" t="s">
        <v>133</v>
      </c>
      <c r="D18" s="65" t="s">
        <v>204</v>
      </c>
      <c r="E18" s="65" t="s">
        <v>224</v>
      </c>
    </row>
    <row r="19" spans="1:5" ht="16" x14ac:dyDescent="0.2">
      <c r="A19" t="s">
        <v>151</v>
      </c>
      <c r="B19" s="65" t="s">
        <v>150</v>
      </c>
      <c r="C19" s="65" t="s">
        <v>205</v>
      </c>
      <c r="D19" s="65" t="s">
        <v>206</v>
      </c>
      <c r="E19" s="65" t="s">
        <v>225</v>
      </c>
    </row>
    <row r="20" spans="1:5" ht="16" x14ac:dyDescent="0.2">
      <c r="A20" t="s">
        <v>126</v>
      </c>
      <c r="B20" s="65" t="s">
        <v>149</v>
      </c>
      <c r="C20" s="65" t="s">
        <v>207</v>
      </c>
      <c r="D20" s="65" t="s">
        <v>208</v>
      </c>
      <c r="E20" s="65" t="s">
        <v>226</v>
      </c>
    </row>
    <row r="21" spans="1:5" ht="16" x14ac:dyDescent="0.2">
      <c r="A21" t="s">
        <v>126</v>
      </c>
      <c r="B21" s="65" t="s">
        <v>126</v>
      </c>
      <c r="C21" s="65" t="s">
        <v>126</v>
      </c>
      <c r="D21" s="65" t="s">
        <v>126</v>
      </c>
      <c r="E21" s="65" t="s">
        <v>126</v>
      </c>
    </row>
    <row r="22" spans="1:5" ht="16" x14ac:dyDescent="0.2">
      <c r="A22" t="s">
        <v>125</v>
      </c>
      <c r="B22" s="65" t="s">
        <v>209</v>
      </c>
      <c r="C22" s="65" t="s">
        <v>210</v>
      </c>
      <c r="D22" s="65" t="s">
        <v>210</v>
      </c>
      <c r="E22" s="65" t="s">
        <v>210</v>
      </c>
    </row>
    <row r="23" spans="1:5" ht="16" x14ac:dyDescent="0.2">
      <c r="A23" t="s">
        <v>122</v>
      </c>
      <c r="B23" s="65" t="s">
        <v>124</v>
      </c>
      <c r="C23" s="65" t="s">
        <v>124</v>
      </c>
      <c r="D23" s="65" t="s">
        <v>134</v>
      </c>
      <c r="E23" s="65" t="s">
        <v>134</v>
      </c>
    </row>
    <row r="24" spans="1:5" ht="16" x14ac:dyDescent="0.2">
      <c r="A24" s="102" t="s">
        <v>234</v>
      </c>
      <c r="B24" s="66" t="s">
        <v>235</v>
      </c>
      <c r="C24" s="66" t="s">
        <v>236</v>
      </c>
      <c r="D24" s="103">
        <v>8233</v>
      </c>
      <c r="E24" s="103">
        <v>8571</v>
      </c>
    </row>
    <row r="26" spans="1:5" x14ac:dyDescent="0.2">
      <c r="A26" s="43" t="s">
        <v>174</v>
      </c>
    </row>
    <row r="27" spans="1:5" x14ac:dyDescent="0.2">
      <c r="A27" s="43" t="s">
        <v>172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B27"/>
  <sheetViews>
    <sheetView workbookViewId="0">
      <selection activeCell="D19" sqref="D19"/>
    </sheetView>
  </sheetViews>
  <sheetFormatPr baseColWidth="10" defaultColWidth="10.83203125" defaultRowHeight="14" x14ac:dyDescent="0.2"/>
  <cols>
    <col min="1" max="1" width="31" style="43" customWidth="1"/>
    <col min="2" max="2" width="9.6640625" style="43" customWidth="1"/>
    <col min="3" max="16384" width="10.83203125" style="43"/>
  </cols>
  <sheetData>
    <row r="2" spans="1:2" x14ac:dyDescent="0.2">
      <c r="A2" s="47" t="s">
        <v>126</v>
      </c>
      <c r="B2" s="46" t="s">
        <v>148</v>
      </c>
    </row>
    <row r="3" spans="1:2" x14ac:dyDescent="0.2">
      <c r="A3" s="43" t="s">
        <v>145</v>
      </c>
      <c r="B3" s="45" t="s">
        <v>154</v>
      </c>
    </row>
    <row r="4" spans="1:2" x14ac:dyDescent="0.2">
      <c r="A4" s="47" t="s">
        <v>126</v>
      </c>
      <c r="B4" s="46" t="s">
        <v>126</v>
      </c>
    </row>
    <row r="5" spans="1:2" ht="16" x14ac:dyDescent="0.2">
      <c r="A5" s="43" t="s">
        <v>141</v>
      </c>
      <c r="B5" s="65" t="s">
        <v>211</v>
      </c>
    </row>
    <row r="6" spans="1:2" ht="16" x14ac:dyDescent="0.2">
      <c r="A6" s="43" t="s">
        <v>126</v>
      </c>
      <c r="B6" s="65" t="s">
        <v>212</v>
      </c>
    </row>
    <row r="7" spans="1:2" ht="16" x14ac:dyDescent="0.2">
      <c r="A7" s="43" t="s">
        <v>139</v>
      </c>
      <c r="B7" s="65" t="s">
        <v>213</v>
      </c>
    </row>
    <row r="8" spans="1:2" ht="16" x14ac:dyDescent="0.2">
      <c r="A8" s="43" t="s">
        <v>126</v>
      </c>
      <c r="B8" s="65" t="s">
        <v>214</v>
      </c>
    </row>
    <row r="9" spans="1:2" ht="16" x14ac:dyDescent="0.2">
      <c r="A9" s="43" t="s">
        <v>138</v>
      </c>
      <c r="B9" s="65" t="s">
        <v>176</v>
      </c>
    </row>
    <row r="10" spans="1:2" ht="16" x14ac:dyDescent="0.2">
      <c r="A10" s="43" t="s">
        <v>126</v>
      </c>
      <c r="B10" s="65" t="s">
        <v>177</v>
      </c>
    </row>
    <row r="11" spans="1:2" ht="16" x14ac:dyDescent="0.2">
      <c r="A11" s="43" t="s">
        <v>135</v>
      </c>
      <c r="B11" s="65" t="s">
        <v>178</v>
      </c>
    </row>
    <row r="12" spans="1:2" ht="16" x14ac:dyDescent="0.2">
      <c r="A12" s="43" t="s">
        <v>126</v>
      </c>
      <c r="B12" s="65" t="s">
        <v>179</v>
      </c>
    </row>
    <row r="13" spans="1:2" ht="16" x14ac:dyDescent="0.2">
      <c r="A13" s="43" t="s">
        <v>132</v>
      </c>
      <c r="B13" s="65" t="s">
        <v>180</v>
      </c>
    </row>
    <row r="14" spans="1:2" ht="16" x14ac:dyDescent="0.2">
      <c r="A14" s="43" t="s">
        <v>126</v>
      </c>
      <c r="B14" s="65" t="s">
        <v>181</v>
      </c>
    </row>
    <row r="15" spans="1:2" ht="16" x14ac:dyDescent="0.2">
      <c r="A15" s="43" t="s">
        <v>129</v>
      </c>
      <c r="B15" s="65" t="s">
        <v>182</v>
      </c>
    </row>
    <row r="16" spans="1:2" ht="16" x14ac:dyDescent="0.2">
      <c r="A16" s="43" t="s">
        <v>126</v>
      </c>
      <c r="B16" s="65" t="s">
        <v>183</v>
      </c>
    </row>
    <row r="17" spans="1:2" ht="16" x14ac:dyDescent="0.2">
      <c r="A17" s="43" t="s">
        <v>152</v>
      </c>
      <c r="B17" s="65" t="s">
        <v>184</v>
      </c>
    </row>
    <row r="18" spans="1:2" ht="16" x14ac:dyDescent="0.2">
      <c r="A18" s="43" t="s">
        <v>126</v>
      </c>
      <c r="B18" s="65" t="s">
        <v>185</v>
      </c>
    </row>
    <row r="19" spans="1:2" ht="16" x14ac:dyDescent="0.2">
      <c r="A19" s="43" t="s">
        <v>151</v>
      </c>
      <c r="B19" s="65" t="s">
        <v>186</v>
      </c>
    </row>
    <row r="20" spans="1:2" ht="16" x14ac:dyDescent="0.2">
      <c r="A20" s="43" t="s">
        <v>126</v>
      </c>
      <c r="B20" s="65" t="s">
        <v>187</v>
      </c>
    </row>
    <row r="21" spans="1:2" ht="16" x14ac:dyDescent="0.2">
      <c r="A21" s="43" t="s">
        <v>126</v>
      </c>
      <c r="B21" s="65" t="s">
        <v>126</v>
      </c>
    </row>
    <row r="22" spans="1:2" ht="16" x14ac:dyDescent="0.2">
      <c r="A22" s="43" t="s">
        <v>125</v>
      </c>
      <c r="B22" s="65" t="s">
        <v>153</v>
      </c>
    </row>
    <row r="23" spans="1:2" ht="16" x14ac:dyDescent="0.2">
      <c r="A23" s="44" t="s">
        <v>122</v>
      </c>
      <c r="B23" s="66" t="s">
        <v>215</v>
      </c>
    </row>
    <row r="26" spans="1:2" x14ac:dyDescent="0.2">
      <c r="A26" s="43" t="s">
        <v>155</v>
      </c>
    </row>
    <row r="27" spans="1:2" x14ac:dyDescent="0.2">
      <c r="A27" s="43" t="s">
        <v>216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B28"/>
  <sheetViews>
    <sheetView workbookViewId="0">
      <selection activeCell="A28" sqref="A28"/>
    </sheetView>
  </sheetViews>
  <sheetFormatPr baseColWidth="10" defaultColWidth="10.83203125" defaultRowHeight="14" x14ac:dyDescent="0.2"/>
  <cols>
    <col min="1" max="1" width="31" style="43" customWidth="1"/>
    <col min="2" max="2" width="9.6640625" style="43" customWidth="1"/>
    <col min="3" max="16384" width="10.83203125" style="43"/>
  </cols>
  <sheetData>
    <row r="2" spans="1:2" ht="16" x14ac:dyDescent="0.2">
      <c r="A2" s="101" t="s">
        <v>126</v>
      </c>
      <c r="B2" s="95" t="s">
        <v>148</v>
      </c>
    </row>
    <row r="3" spans="1:2" ht="16" x14ac:dyDescent="0.2">
      <c r="A3" t="s">
        <v>145</v>
      </c>
      <c r="B3" s="65" t="s">
        <v>154</v>
      </c>
    </row>
    <row r="4" spans="1:2" ht="16" x14ac:dyDescent="0.2">
      <c r="A4" s="101" t="s">
        <v>126</v>
      </c>
      <c r="B4" s="95" t="s">
        <v>126</v>
      </c>
    </row>
    <row r="5" spans="1:2" ht="16" x14ac:dyDescent="0.2">
      <c r="A5" t="s">
        <v>141</v>
      </c>
      <c r="B5" s="65" t="s">
        <v>277</v>
      </c>
    </row>
    <row r="6" spans="1:2" ht="16" x14ac:dyDescent="0.2">
      <c r="A6" t="s">
        <v>126</v>
      </c>
      <c r="B6" s="65" t="s">
        <v>278</v>
      </c>
    </row>
    <row r="7" spans="1:2" ht="16" x14ac:dyDescent="0.2">
      <c r="A7" t="s">
        <v>139</v>
      </c>
      <c r="B7" s="65" t="s">
        <v>255</v>
      </c>
    </row>
    <row r="8" spans="1:2" ht="16" x14ac:dyDescent="0.2">
      <c r="A8" t="s">
        <v>126</v>
      </c>
      <c r="B8" s="65" t="s">
        <v>256</v>
      </c>
    </row>
    <row r="9" spans="1:2" ht="16" x14ac:dyDescent="0.2">
      <c r="A9" t="s">
        <v>138</v>
      </c>
      <c r="B9" s="65" t="s">
        <v>257</v>
      </c>
    </row>
    <row r="10" spans="1:2" ht="16" x14ac:dyDescent="0.2">
      <c r="A10" t="s">
        <v>126</v>
      </c>
      <c r="B10" s="65" t="s">
        <v>258</v>
      </c>
    </row>
    <row r="11" spans="1:2" ht="16" x14ac:dyDescent="0.2">
      <c r="A11" t="s">
        <v>135</v>
      </c>
      <c r="B11" s="65" t="s">
        <v>259</v>
      </c>
    </row>
    <row r="12" spans="1:2" ht="16" x14ac:dyDescent="0.2">
      <c r="A12" t="s">
        <v>126</v>
      </c>
      <c r="B12" s="65" t="s">
        <v>260</v>
      </c>
    </row>
    <row r="13" spans="1:2" ht="16" x14ac:dyDescent="0.2">
      <c r="A13" t="s">
        <v>132</v>
      </c>
      <c r="B13" s="65" t="s">
        <v>261</v>
      </c>
    </row>
    <row r="14" spans="1:2" ht="16" x14ac:dyDescent="0.2">
      <c r="A14" t="s">
        <v>126</v>
      </c>
      <c r="B14" s="65" t="s">
        <v>262</v>
      </c>
    </row>
    <row r="15" spans="1:2" ht="16" x14ac:dyDescent="0.2">
      <c r="A15" t="s">
        <v>129</v>
      </c>
      <c r="B15" s="65" t="s">
        <v>263</v>
      </c>
    </row>
    <row r="16" spans="1:2" ht="16" x14ac:dyDescent="0.2">
      <c r="A16" t="s">
        <v>126</v>
      </c>
      <c r="B16" s="65" t="s">
        <v>264</v>
      </c>
    </row>
    <row r="17" spans="1:2" ht="16" x14ac:dyDescent="0.2">
      <c r="A17" t="s">
        <v>152</v>
      </c>
      <c r="B17" s="65" t="s">
        <v>265</v>
      </c>
    </row>
    <row r="18" spans="1:2" ht="16" x14ac:dyDescent="0.2">
      <c r="A18" t="s">
        <v>126</v>
      </c>
      <c r="B18" s="65" t="s">
        <v>266</v>
      </c>
    </row>
    <row r="19" spans="1:2" ht="16" x14ac:dyDescent="0.2">
      <c r="A19" t="s">
        <v>151</v>
      </c>
      <c r="B19" s="65" t="s">
        <v>267</v>
      </c>
    </row>
    <row r="20" spans="1:2" ht="16" x14ac:dyDescent="0.2">
      <c r="A20" t="s">
        <v>126</v>
      </c>
      <c r="B20" s="65" t="s">
        <v>268</v>
      </c>
    </row>
    <row r="21" spans="1:2" ht="16" x14ac:dyDescent="0.2">
      <c r="A21" t="s">
        <v>126</v>
      </c>
      <c r="B21" s="65" t="s">
        <v>126</v>
      </c>
    </row>
    <row r="22" spans="1:2" ht="16" x14ac:dyDescent="0.2">
      <c r="A22" t="s">
        <v>125</v>
      </c>
      <c r="B22" s="65" t="s">
        <v>279</v>
      </c>
    </row>
    <row r="23" spans="1:2" ht="16" x14ac:dyDescent="0.2">
      <c r="A23" s="102" t="s">
        <v>122</v>
      </c>
      <c r="B23" s="66" t="s">
        <v>280</v>
      </c>
    </row>
    <row r="26" spans="1:2" x14ac:dyDescent="0.2">
      <c r="A26" s="43" t="s">
        <v>331</v>
      </c>
    </row>
    <row r="27" spans="1:2" x14ac:dyDescent="0.2">
      <c r="A27" s="43" t="s">
        <v>330</v>
      </c>
    </row>
    <row r="28" spans="1:2" x14ac:dyDescent="0.2">
      <c r="A28" s="43" t="s">
        <v>332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U28"/>
  <sheetViews>
    <sheetView workbookViewId="0">
      <pane xSplit="1" ySplit="1" topLeftCell="B2" activePane="bottomRight" state="frozen"/>
      <selection activeCell="B16" sqref="B16"/>
      <selection pane="topRight" activeCell="B16" sqref="B16"/>
      <selection pane="bottomLeft" activeCell="B16" sqref="B16"/>
      <selection pane="bottomRight" activeCell="B16" sqref="B16"/>
    </sheetView>
  </sheetViews>
  <sheetFormatPr baseColWidth="10" defaultColWidth="8.83203125" defaultRowHeight="13" x14ac:dyDescent="0.15"/>
  <cols>
    <col min="1" max="1" width="24.6640625" style="2" customWidth="1"/>
    <col min="2" max="2" width="9.33203125" style="2" bestFit="1" customWidth="1"/>
    <col min="3" max="3" width="9" style="2" bestFit="1" customWidth="1"/>
    <col min="4" max="5" width="9.6640625" style="2" bestFit="1" customWidth="1"/>
    <col min="6" max="6" width="9.5" style="2" bestFit="1" customWidth="1"/>
    <col min="7" max="7" width="9.6640625" style="2" bestFit="1" customWidth="1"/>
    <col min="8" max="9" width="9" style="2" bestFit="1" customWidth="1"/>
    <col min="10" max="16384" width="8.83203125" style="2"/>
  </cols>
  <sheetData>
    <row r="1" spans="1:21" s="25" customFormat="1" ht="16" x14ac:dyDescent="0.2">
      <c r="A1" t="s">
        <v>46</v>
      </c>
      <c r="B1" t="s">
        <v>47</v>
      </c>
      <c r="C1" t="s">
        <v>333</v>
      </c>
      <c r="D1" t="s">
        <v>334</v>
      </c>
      <c r="E1" t="s">
        <v>335</v>
      </c>
      <c r="F1" t="s">
        <v>336</v>
      </c>
      <c r="G1" t="s">
        <v>337</v>
      </c>
      <c r="H1" t="s">
        <v>48</v>
      </c>
      <c r="I1" t="s">
        <v>49</v>
      </c>
      <c r="J1" t="s">
        <v>50</v>
      </c>
      <c r="K1" t="s">
        <v>51</v>
      </c>
      <c r="L1" t="s">
        <v>52</v>
      </c>
      <c r="M1" t="s">
        <v>53</v>
      </c>
      <c r="N1" t="s">
        <v>55</v>
      </c>
      <c r="O1" t="s">
        <v>56</v>
      </c>
      <c r="P1" t="s">
        <v>57</v>
      </c>
      <c r="Q1" t="s">
        <v>58</v>
      </c>
      <c r="R1" t="s">
        <v>59</v>
      </c>
      <c r="S1" t="s">
        <v>60</v>
      </c>
      <c r="T1" t="s">
        <v>61</v>
      </c>
      <c r="U1" t="s">
        <v>64</v>
      </c>
    </row>
    <row r="2" spans="1:21" ht="16" x14ac:dyDescent="0.2">
      <c r="A2">
        <v>0</v>
      </c>
      <c r="B2">
        <v>3807650</v>
      </c>
      <c r="C2">
        <v>0.50079572200775146</v>
      </c>
      <c r="D2">
        <v>0.46157398819923401</v>
      </c>
      <c r="E2">
        <v>0.11917219310998917</v>
      </c>
      <c r="F2">
        <v>2.2502176761627197</v>
      </c>
      <c r="G2">
        <v>46.382698059082031</v>
      </c>
      <c r="H2">
        <v>80145.561172901915</v>
      </c>
      <c r="I2">
        <v>118806.33304006408</v>
      </c>
      <c r="J2">
        <v>104761.46875</v>
      </c>
      <c r="K2">
        <v>326570.25</v>
      </c>
      <c r="L2">
        <v>19130.955078125</v>
      </c>
      <c r="M2">
        <v>6.8863998167216778E-3</v>
      </c>
      <c r="N2">
        <v>5.6129107251763344E-3</v>
      </c>
      <c r="O2">
        <v>3.3759929239749908E-2</v>
      </c>
      <c r="P2">
        <v>2.1495411172509193E-2</v>
      </c>
      <c r="Q2">
        <v>0.44384384155273438</v>
      </c>
      <c r="R2">
        <v>0.23796750605106354</v>
      </c>
      <c r="S2">
        <v>0.11165784299373627</v>
      </c>
      <c r="T2">
        <v>3.2198338303714991E-3</v>
      </c>
      <c r="U2">
        <v>3.9427205920219421E-2</v>
      </c>
    </row>
    <row r="3" spans="1:21" ht="16" x14ac:dyDescent="0.2">
      <c r="A3">
        <v>1</v>
      </c>
      <c r="B3">
        <v>1485</v>
      </c>
      <c r="C3">
        <v>0.65835577249526978</v>
      </c>
      <c r="D3">
        <v>0.61103349924087524</v>
      </c>
      <c r="E3">
        <v>0.2202020138502121</v>
      </c>
      <c r="F3">
        <v>2.2392523288726807</v>
      </c>
      <c r="G3">
        <v>57.846466064453125</v>
      </c>
      <c r="H3">
        <v>540358.92255892255</v>
      </c>
      <c r="I3">
        <v>18211752.18855219</v>
      </c>
      <c r="J3">
        <v>28314074</v>
      </c>
      <c r="K3">
        <v>1188503.75</v>
      </c>
      <c r="L3">
        <v>549599.3125</v>
      </c>
      <c r="M3">
        <v>6.6666670143604279E-2</v>
      </c>
      <c r="N3">
        <v>0.11919192224740982</v>
      </c>
      <c r="O3">
        <v>1.2794612906873226E-2</v>
      </c>
      <c r="P3">
        <v>2.0202021114528179E-3</v>
      </c>
      <c r="Q3">
        <v>9.2255890369415283E-2</v>
      </c>
      <c r="R3">
        <v>0.28148147463798523</v>
      </c>
      <c r="S3">
        <v>2.8282828629016876E-2</v>
      </c>
      <c r="T3">
        <v>6.5319865942001343E-2</v>
      </c>
      <c r="U3">
        <v>0.28552189469337463</v>
      </c>
    </row>
    <row r="4" spans="1:21" ht="16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spans="1:21" ht="16" x14ac:dyDescent="0.2">
      <c r="A5" t="s">
        <v>338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ht="16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8" spans="1:21" ht="16" x14ac:dyDescent="0.2">
      <c r="A8" t="s">
        <v>46</v>
      </c>
      <c r="B8">
        <v>0</v>
      </c>
      <c r="C8">
        <v>1</v>
      </c>
    </row>
    <row r="9" spans="1:21" ht="16" x14ac:dyDescent="0.2">
      <c r="A9" t="s">
        <v>47</v>
      </c>
      <c r="B9">
        <v>3807650</v>
      </c>
      <c r="C9">
        <v>1485</v>
      </c>
    </row>
    <row r="10" spans="1:21" ht="16" x14ac:dyDescent="0.2">
      <c r="A10" t="s">
        <v>333</v>
      </c>
      <c r="B10">
        <v>0.50079572200775146</v>
      </c>
      <c r="C10">
        <v>0.65835577249526978</v>
      </c>
    </row>
    <row r="11" spans="1:21" ht="16" x14ac:dyDescent="0.2">
      <c r="A11" t="s">
        <v>334</v>
      </c>
      <c r="B11">
        <v>0.46157398819923401</v>
      </c>
      <c r="C11">
        <v>0.61103349924087524</v>
      </c>
    </row>
    <row r="12" spans="1:21" ht="16" x14ac:dyDescent="0.2">
      <c r="A12" t="s">
        <v>335</v>
      </c>
      <c r="B12">
        <v>0.11917219310998917</v>
      </c>
      <c r="C12">
        <v>0.2202020138502121</v>
      </c>
    </row>
    <row r="13" spans="1:21" ht="16" x14ac:dyDescent="0.2">
      <c r="A13" t="s">
        <v>336</v>
      </c>
      <c r="B13">
        <v>2.2502176761627197</v>
      </c>
      <c r="C13">
        <v>2.2392523288726807</v>
      </c>
    </row>
    <row r="14" spans="1:21" ht="16" x14ac:dyDescent="0.2">
      <c r="A14" t="s">
        <v>337</v>
      </c>
      <c r="B14">
        <v>46.382698059082031</v>
      </c>
      <c r="C14">
        <v>57.846466064453125</v>
      </c>
    </row>
    <row r="15" spans="1:21" ht="16" x14ac:dyDescent="0.2">
      <c r="A15" t="s">
        <v>48</v>
      </c>
      <c r="B15">
        <v>80145.561172901915</v>
      </c>
      <c r="C15">
        <v>540358.92255892255</v>
      </c>
    </row>
    <row r="16" spans="1:21" ht="16" x14ac:dyDescent="0.2">
      <c r="A16" t="s">
        <v>49</v>
      </c>
      <c r="B16">
        <v>118806.33304006408</v>
      </c>
      <c r="C16">
        <v>18211752.18855219</v>
      </c>
    </row>
    <row r="17" spans="1:3" ht="16" x14ac:dyDescent="0.2">
      <c r="A17" t="s">
        <v>50</v>
      </c>
      <c r="B17">
        <v>104761.46875</v>
      </c>
      <c r="C17">
        <v>28314074</v>
      </c>
    </row>
    <row r="18" spans="1:3" ht="16" x14ac:dyDescent="0.2">
      <c r="A18" t="s">
        <v>51</v>
      </c>
      <c r="B18">
        <v>326570.25</v>
      </c>
      <c r="C18">
        <v>1188503.75</v>
      </c>
    </row>
    <row r="19" spans="1:3" ht="16" x14ac:dyDescent="0.2">
      <c r="A19" t="s">
        <v>52</v>
      </c>
      <c r="B19">
        <v>19130.955078125</v>
      </c>
      <c r="C19">
        <v>549599.3125</v>
      </c>
    </row>
    <row r="20" spans="1:3" ht="16" x14ac:dyDescent="0.2">
      <c r="A20" t="s">
        <v>53</v>
      </c>
      <c r="B20">
        <v>6.8863998167216778E-3</v>
      </c>
      <c r="C20">
        <v>6.6666670143604279E-2</v>
      </c>
    </row>
    <row r="21" spans="1:3" ht="16" x14ac:dyDescent="0.2">
      <c r="A21" t="s">
        <v>55</v>
      </c>
      <c r="B21">
        <v>5.6129107251763344E-3</v>
      </c>
      <c r="C21">
        <v>0.11919192224740982</v>
      </c>
    </row>
    <row r="22" spans="1:3" ht="16" x14ac:dyDescent="0.2">
      <c r="A22" t="s">
        <v>56</v>
      </c>
      <c r="B22">
        <v>3.3759929239749908E-2</v>
      </c>
      <c r="C22">
        <v>1.2794612906873226E-2</v>
      </c>
    </row>
    <row r="23" spans="1:3" ht="16" x14ac:dyDescent="0.2">
      <c r="A23" t="s">
        <v>57</v>
      </c>
      <c r="B23">
        <v>2.1495411172509193E-2</v>
      </c>
      <c r="C23">
        <v>2.0202021114528179E-3</v>
      </c>
    </row>
    <row r="24" spans="1:3" ht="16" x14ac:dyDescent="0.2">
      <c r="A24" t="s">
        <v>58</v>
      </c>
      <c r="B24">
        <v>0.44384384155273438</v>
      </c>
      <c r="C24">
        <v>9.2255890369415283E-2</v>
      </c>
    </row>
    <row r="25" spans="1:3" ht="16" x14ac:dyDescent="0.2">
      <c r="A25" t="s">
        <v>59</v>
      </c>
      <c r="B25">
        <v>0.23796750605106354</v>
      </c>
      <c r="C25">
        <v>0.28148147463798523</v>
      </c>
    </row>
    <row r="26" spans="1:3" ht="16" x14ac:dyDescent="0.2">
      <c r="A26" t="s">
        <v>60</v>
      </c>
      <c r="B26">
        <v>0.11165784299373627</v>
      </c>
      <c r="C26">
        <v>2.8282828629016876E-2</v>
      </c>
    </row>
    <row r="27" spans="1:3" ht="16" x14ac:dyDescent="0.2">
      <c r="A27" t="s">
        <v>61</v>
      </c>
      <c r="B27">
        <v>3.2198338303714991E-3</v>
      </c>
      <c r="C27">
        <v>6.5319865942001343E-2</v>
      </c>
    </row>
    <row r="28" spans="1:3" ht="16" x14ac:dyDescent="0.2">
      <c r="A28" t="s">
        <v>64</v>
      </c>
      <c r="B28">
        <v>3.9427205920219421E-2</v>
      </c>
      <c r="C28">
        <v>0.28552189469337463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L24"/>
  <sheetViews>
    <sheetView workbookViewId="0">
      <selection activeCell="B16" sqref="B16"/>
    </sheetView>
  </sheetViews>
  <sheetFormatPr baseColWidth="10" defaultColWidth="11.5" defaultRowHeight="16" x14ac:dyDescent="0.2"/>
  <cols>
    <col min="1" max="2" width="8" customWidth="1"/>
    <col min="3" max="3" width="68.83203125" customWidth="1"/>
  </cols>
  <sheetData>
    <row r="2" spans="1:12" x14ac:dyDescent="0.2">
      <c r="A2" s="167" t="s">
        <v>126</v>
      </c>
      <c r="B2" s="168" t="s">
        <v>148</v>
      </c>
      <c r="C2" s="65"/>
      <c r="D2" s="167" t="s">
        <v>126</v>
      </c>
      <c r="E2" s="168" t="s">
        <v>148</v>
      </c>
      <c r="F2" s="168" t="s">
        <v>147</v>
      </c>
      <c r="G2" s="168" t="s">
        <v>146</v>
      </c>
      <c r="H2" s="168" t="s">
        <v>233</v>
      </c>
      <c r="I2" s="168" t="s">
        <v>339</v>
      </c>
      <c r="J2" s="168" t="s">
        <v>340</v>
      </c>
      <c r="K2" s="168" t="s">
        <v>341</v>
      </c>
      <c r="L2" s="168" t="s">
        <v>342</v>
      </c>
    </row>
    <row r="3" spans="1:12" x14ac:dyDescent="0.2">
      <c r="A3" t="s">
        <v>126</v>
      </c>
      <c r="B3" s="65" t="s">
        <v>343</v>
      </c>
      <c r="C3" s="65"/>
      <c r="D3" t="s">
        <v>126</v>
      </c>
      <c r="E3" s="65" t="s">
        <v>344</v>
      </c>
      <c r="F3" s="65" t="s">
        <v>345</v>
      </c>
      <c r="G3" s="65" t="s">
        <v>346</v>
      </c>
      <c r="H3" s="65" t="s">
        <v>343</v>
      </c>
      <c r="I3" s="65" t="s">
        <v>54</v>
      </c>
      <c r="J3" s="65" t="s">
        <v>62</v>
      </c>
      <c r="K3" s="65" t="s">
        <v>63</v>
      </c>
      <c r="L3" s="65" t="s">
        <v>58</v>
      </c>
    </row>
    <row r="4" spans="1:12" x14ac:dyDescent="0.2">
      <c r="A4" t="s">
        <v>145</v>
      </c>
      <c r="B4" s="65" t="s">
        <v>347</v>
      </c>
      <c r="C4" s="65"/>
      <c r="D4" t="s">
        <v>145</v>
      </c>
      <c r="E4" s="65" t="s">
        <v>348</v>
      </c>
      <c r="F4" s="65" t="s">
        <v>348</v>
      </c>
      <c r="G4" s="65" t="s">
        <v>348</v>
      </c>
      <c r="H4" s="65" t="s">
        <v>348</v>
      </c>
      <c r="I4" s="65" t="s">
        <v>348</v>
      </c>
      <c r="J4" s="65" t="s">
        <v>348</v>
      </c>
      <c r="K4" s="65" t="s">
        <v>348</v>
      </c>
      <c r="L4" s="65" t="s">
        <v>348</v>
      </c>
    </row>
    <row r="5" spans="1:12" x14ac:dyDescent="0.2">
      <c r="A5" s="167" t="s">
        <v>126</v>
      </c>
      <c r="B5" s="168" t="s">
        <v>126</v>
      </c>
      <c r="C5" s="65"/>
      <c r="D5" s="167" t="s">
        <v>126</v>
      </c>
      <c r="E5" s="168" t="s">
        <v>126</v>
      </c>
      <c r="F5" s="168" t="s">
        <v>126</v>
      </c>
      <c r="G5" s="168" t="s">
        <v>126</v>
      </c>
      <c r="H5" s="168" t="s">
        <v>126</v>
      </c>
      <c r="I5" s="168" t="s">
        <v>126</v>
      </c>
      <c r="J5" s="168" t="s">
        <v>126</v>
      </c>
      <c r="K5" s="168" t="s">
        <v>126</v>
      </c>
      <c r="L5" s="168" t="s">
        <v>126</v>
      </c>
    </row>
    <row r="6" spans="1:12" x14ac:dyDescent="0.2">
      <c r="A6" t="s">
        <v>349</v>
      </c>
      <c r="B6" s="65" t="s">
        <v>350</v>
      </c>
      <c r="C6" s="65"/>
      <c r="D6" t="s">
        <v>349</v>
      </c>
      <c r="E6" s="65" t="s">
        <v>351</v>
      </c>
      <c r="F6" s="65" t="s">
        <v>352</v>
      </c>
      <c r="G6" s="65" t="s">
        <v>353</v>
      </c>
      <c r="H6" s="65" t="s">
        <v>354</v>
      </c>
      <c r="I6" s="65" t="s">
        <v>355</v>
      </c>
      <c r="J6" s="65" t="s">
        <v>356</v>
      </c>
      <c r="K6" s="65" t="s">
        <v>357</v>
      </c>
      <c r="L6" s="65" t="s">
        <v>358</v>
      </c>
    </row>
    <row r="7" spans="1:12" x14ac:dyDescent="0.2">
      <c r="A7" t="s">
        <v>126</v>
      </c>
      <c r="B7" s="65" t="s">
        <v>359</v>
      </c>
      <c r="C7" s="65"/>
      <c r="D7" t="s">
        <v>126</v>
      </c>
      <c r="E7" s="65" t="s">
        <v>360</v>
      </c>
      <c r="F7" s="65" t="s">
        <v>361</v>
      </c>
      <c r="G7" s="65" t="s">
        <v>362</v>
      </c>
      <c r="H7" s="65" t="s">
        <v>363</v>
      </c>
      <c r="I7" s="65" t="s">
        <v>364</v>
      </c>
      <c r="J7" s="65" t="s">
        <v>365</v>
      </c>
      <c r="K7" s="65" t="s">
        <v>366</v>
      </c>
      <c r="L7" s="65" t="s">
        <v>367</v>
      </c>
    </row>
    <row r="8" spans="1:12" x14ac:dyDescent="0.2">
      <c r="A8" t="s">
        <v>368</v>
      </c>
      <c r="B8" s="65" t="s">
        <v>369</v>
      </c>
      <c r="C8" s="65"/>
      <c r="D8" t="s">
        <v>368</v>
      </c>
      <c r="E8" s="65" t="s">
        <v>370</v>
      </c>
      <c r="F8" s="65" t="s">
        <v>371</v>
      </c>
      <c r="G8" s="65" t="s">
        <v>372</v>
      </c>
      <c r="H8" s="65" t="s">
        <v>373</v>
      </c>
      <c r="I8" s="65" t="s">
        <v>374</v>
      </c>
      <c r="J8" s="65" t="s">
        <v>375</v>
      </c>
      <c r="K8" s="65" t="s">
        <v>376</v>
      </c>
      <c r="L8" s="65" t="s">
        <v>377</v>
      </c>
    </row>
    <row r="9" spans="1:12" x14ac:dyDescent="0.2">
      <c r="A9" t="s">
        <v>126</v>
      </c>
      <c r="B9" s="65" t="s">
        <v>378</v>
      </c>
      <c r="C9" s="65"/>
      <c r="D9" t="s">
        <v>126</v>
      </c>
      <c r="E9" s="65" t="s">
        <v>379</v>
      </c>
      <c r="F9" s="65" t="s">
        <v>380</v>
      </c>
      <c r="G9" s="65" t="s">
        <v>381</v>
      </c>
      <c r="H9" s="65" t="s">
        <v>363</v>
      </c>
      <c r="I9" s="65" t="s">
        <v>382</v>
      </c>
      <c r="J9" s="65" t="s">
        <v>383</v>
      </c>
      <c r="K9" s="65" t="s">
        <v>384</v>
      </c>
      <c r="L9" s="65" t="s">
        <v>385</v>
      </c>
    </row>
    <row r="10" spans="1:12" x14ac:dyDescent="0.2">
      <c r="A10" t="s">
        <v>126</v>
      </c>
      <c r="B10" s="65" t="s">
        <v>126</v>
      </c>
      <c r="C10" s="65"/>
      <c r="D10" t="s">
        <v>126</v>
      </c>
      <c r="E10" s="65" t="s">
        <v>126</v>
      </c>
      <c r="F10" s="65" t="s">
        <v>126</v>
      </c>
      <c r="G10" s="65" t="s">
        <v>126</v>
      </c>
      <c r="H10" s="65" t="s">
        <v>126</v>
      </c>
      <c r="I10" s="65" t="s">
        <v>126</v>
      </c>
      <c r="J10" s="65" t="s">
        <v>126</v>
      </c>
      <c r="K10" s="65" t="s">
        <v>126</v>
      </c>
      <c r="L10" s="65" t="s">
        <v>126</v>
      </c>
    </row>
    <row r="11" spans="1:12" x14ac:dyDescent="0.2">
      <c r="A11" t="s">
        <v>125</v>
      </c>
      <c r="B11" s="65" t="s">
        <v>386</v>
      </c>
      <c r="C11" s="65"/>
      <c r="D11" t="s">
        <v>125</v>
      </c>
      <c r="E11" s="65" t="s">
        <v>387</v>
      </c>
      <c r="F11" s="65" t="s">
        <v>388</v>
      </c>
      <c r="G11" s="65" t="s">
        <v>389</v>
      </c>
      <c r="H11" s="65" t="s">
        <v>390</v>
      </c>
      <c r="I11" s="65" t="s">
        <v>390</v>
      </c>
      <c r="J11" s="65" t="s">
        <v>391</v>
      </c>
      <c r="K11" s="65" t="s">
        <v>392</v>
      </c>
      <c r="L11" s="65" t="s">
        <v>390</v>
      </c>
    </row>
    <row r="12" spans="1:12" x14ac:dyDescent="0.2">
      <c r="A12" t="s">
        <v>122</v>
      </c>
      <c r="B12" s="65" t="s">
        <v>393</v>
      </c>
      <c r="C12" s="65"/>
      <c r="D12" t="s">
        <v>122</v>
      </c>
      <c r="E12" s="65" t="s">
        <v>394</v>
      </c>
      <c r="F12" s="65" t="s">
        <v>395</v>
      </c>
      <c r="G12" s="65" t="s">
        <v>396</v>
      </c>
      <c r="H12" s="65" t="s">
        <v>397</v>
      </c>
      <c r="I12" s="65" t="s">
        <v>398</v>
      </c>
      <c r="J12" s="65" t="s">
        <v>399</v>
      </c>
      <c r="K12" s="65" t="s">
        <v>400</v>
      </c>
      <c r="L12" s="65" t="s">
        <v>401</v>
      </c>
    </row>
    <row r="13" spans="1:12" x14ac:dyDescent="0.2">
      <c r="A13" t="s">
        <v>402</v>
      </c>
      <c r="B13" s="65" t="s">
        <v>403</v>
      </c>
      <c r="C13" s="65"/>
      <c r="D13" t="s">
        <v>402</v>
      </c>
      <c r="E13" s="65" t="s">
        <v>403</v>
      </c>
      <c r="F13" s="65" t="s">
        <v>403</v>
      </c>
      <c r="G13" s="65" t="s">
        <v>403</v>
      </c>
      <c r="H13" s="65" t="s">
        <v>403</v>
      </c>
      <c r="I13" s="65" t="s">
        <v>403</v>
      </c>
      <c r="J13" s="65" t="s">
        <v>403</v>
      </c>
      <c r="K13" s="65" t="s">
        <v>403</v>
      </c>
      <c r="L13" s="65" t="s">
        <v>403</v>
      </c>
    </row>
    <row r="14" spans="1:12" x14ac:dyDescent="0.2">
      <c r="A14" t="s">
        <v>404</v>
      </c>
      <c r="B14" s="65" t="s">
        <v>403</v>
      </c>
      <c r="C14" s="65"/>
      <c r="D14" t="s">
        <v>404</v>
      </c>
      <c r="E14" s="65" t="s">
        <v>403</v>
      </c>
      <c r="F14" s="65" t="s">
        <v>403</v>
      </c>
      <c r="G14" s="65" t="s">
        <v>403</v>
      </c>
      <c r="H14" s="65" t="s">
        <v>403</v>
      </c>
      <c r="I14" s="65" t="s">
        <v>403</v>
      </c>
      <c r="J14" s="65" t="s">
        <v>403</v>
      </c>
      <c r="K14" s="65" t="s">
        <v>403</v>
      </c>
      <c r="L14" s="65" t="s">
        <v>403</v>
      </c>
    </row>
    <row r="15" spans="1:12" x14ac:dyDescent="0.2">
      <c r="A15" t="s">
        <v>405</v>
      </c>
      <c r="B15" s="65" t="s">
        <v>403</v>
      </c>
      <c r="C15" s="65"/>
      <c r="D15" t="s">
        <v>405</v>
      </c>
      <c r="E15" s="65" t="s">
        <v>403</v>
      </c>
      <c r="F15" s="65" t="s">
        <v>403</v>
      </c>
      <c r="G15" s="65" t="s">
        <v>403</v>
      </c>
      <c r="H15" s="65" t="s">
        <v>403</v>
      </c>
      <c r="I15" s="65" t="s">
        <v>403</v>
      </c>
      <c r="J15" s="65" t="s">
        <v>403</v>
      </c>
      <c r="K15" s="65" t="s">
        <v>403</v>
      </c>
      <c r="L15" s="65" t="s">
        <v>403</v>
      </c>
    </row>
    <row r="16" spans="1:12" x14ac:dyDescent="0.2">
      <c r="A16" t="s">
        <v>406</v>
      </c>
      <c r="B16" s="65" t="s">
        <v>403</v>
      </c>
      <c r="C16" s="65"/>
      <c r="D16" t="s">
        <v>406</v>
      </c>
      <c r="E16" s="65" t="s">
        <v>403</v>
      </c>
      <c r="F16" s="65" t="s">
        <v>403</v>
      </c>
      <c r="G16" s="65" t="s">
        <v>403</v>
      </c>
      <c r="H16" s="65" t="s">
        <v>403</v>
      </c>
      <c r="I16" s="65" t="s">
        <v>403</v>
      </c>
      <c r="J16" s="65" t="s">
        <v>403</v>
      </c>
      <c r="K16" s="65" t="s">
        <v>403</v>
      </c>
      <c r="L16" s="65" t="s">
        <v>403</v>
      </c>
    </row>
    <row r="17" spans="1:12" x14ac:dyDescent="0.2">
      <c r="A17" t="s">
        <v>407</v>
      </c>
      <c r="B17" s="65" t="s">
        <v>403</v>
      </c>
      <c r="C17" s="65"/>
      <c r="D17" t="s">
        <v>407</v>
      </c>
      <c r="E17" s="65" t="s">
        <v>403</v>
      </c>
      <c r="F17" s="65" t="s">
        <v>403</v>
      </c>
      <c r="G17" s="65" t="s">
        <v>403</v>
      </c>
      <c r="H17" s="65" t="s">
        <v>403</v>
      </c>
      <c r="I17" s="65" t="s">
        <v>403</v>
      </c>
      <c r="J17" s="65" t="s">
        <v>403</v>
      </c>
      <c r="K17" s="65" t="s">
        <v>403</v>
      </c>
      <c r="L17" s="65" t="s">
        <v>403</v>
      </c>
    </row>
    <row r="18" spans="1:12" x14ac:dyDescent="0.2">
      <c r="A18" t="s">
        <v>408</v>
      </c>
      <c r="B18" s="65" t="s">
        <v>409</v>
      </c>
      <c r="C18" s="65"/>
      <c r="D18" t="s">
        <v>408</v>
      </c>
      <c r="E18" s="65" t="s">
        <v>409</v>
      </c>
      <c r="F18" s="65" t="s">
        <v>409</v>
      </c>
      <c r="G18" s="65" t="s">
        <v>409</v>
      </c>
      <c r="H18" s="65" t="s">
        <v>409</v>
      </c>
      <c r="I18" s="65" t="s">
        <v>409</v>
      </c>
      <c r="J18" s="65" t="s">
        <v>409</v>
      </c>
      <c r="K18" s="65" t="s">
        <v>409</v>
      </c>
      <c r="L18" s="65" t="s">
        <v>409</v>
      </c>
    </row>
    <row r="19" spans="1:12" x14ac:dyDescent="0.2">
      <c r="A19" t="s">
        <v>410</v>
      </c>
      <c r="B19" s="65" t="s">
        <v>409</v>
      </c>
      <c r="C19" s="65"/>
      <c r="D19" t="s">
        <v>410</v>
      </c>
      <c r="E19" s="65" t="s">
        <v>409</v>
      </c>
      <c r="F19" s="65" t="s">
        <v>409</v>
      </c>
      <c r="G19" s="65" t="s">
        <v>409</v>
      </c>
      <c r="H19" s="65" t="s">
        <v>409</v>
      </c>
      <c r="I19" s="65" t="s">
        <v>409</v>
      </c>
      <c r="J19" s="65" t="s">
        <v>409</v>
      </c>
      <c r="K19" s="65" t="s">
        <v>409</v>
      </c>
      <c r="L19" s="65" t="s">
        <v>409</v>
      </c>
    </row>
    <row r="20" spans="1:12" x14ac:dyDescent="0.2">
      <c r="A20" s="169" t="s">
        <v>411</v>
      </c>
      <c r="B20" s="170" t="s">
        <v>409</v>
      </c>
      <c r="C20" s="65"/>
      <c r="D20" s="169" t="s">
        <v>411</v>
      </c>
      <c r="E20" s="170" t="s">
        <v>409</v>
      </c>
      <c r="F20" s="170" t="s">
        <v>409</v>
      </c>
      <c r="G20" s="170" t="s">
        <v>409</v>
      </c>
      <c r="H20" s="170" t="s">
        <v>409</v>
      </c>
      <c r="I20" s="170" t="s">
        <v>409</v>
      </c>
      <c r="J20" s="170" t="s">
        <v>409</v>
      </c>
      <c r="K20" s="170" t="s">
        <v>409</v>
      </c>
      <c r="L20" s="170" t="s">
        <v>409</v>
      </c>
    </row>
    <row r="21" spans="1:12" x14ac:dyDescent="0.2">
      <c r="A21" t="s">
        <v>412</v>
      </c>
      <c r="D21" t="s">
        <v>412</v>
      </c>
    </row>
    <row r="22" spans="1:12" x14ac:dyDescent="0.2">
      <c r="A22" t="s">
        <v>413</v>
      </c>
      <c r="D22" t="s">
        <v>413</v>
      </c>
    </row>
    <row r="24" spans="1:12" x14ac:dyDescent="0.2">
      <c r="A24" t="s">
        <v>414</v>
      </c>
      <c r="D24" t="s">
        <v>415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P2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11" sqref="N11"/>
    </sheetView>
  </sheetViews>
  <sheetFormatPr baseColWidth="10" defaultColWidth="8.83203125" defaultRowHeight="16" x14ac:dyDescent="0.2"/>
  <cols>
    <col min="1" max="1" width="12.33203125" style="72" customWidth="1"/>
    <col min="2" max="2" width="10" style="72" customWidth="1"/>
    <col min="3" max="3" width="12.33203125" style="72" customWidth="1"/>
    <col min="4" max="4" width="28" style="72" customWidth="1"/>
    <col min="5" max="5" width="12.33203125" style="72" customWidth="1"/>
    <col min="6" max="6" width="13.6640625" style="72" customWidth="1"/>
    <col min="7" max="7" width="12.5" style="72" bestFit="1" customWidth="1"/>
    <col min="8" max="8" width="2.83203125" style="72" customWidth="1"/>
    <col min="9" max="14" width="11.33203125" style="72" customWidth="1"/>
    <col min="15" max="15" width="8.83203125" style="72"/>
    <col min="16" max="16" width="10.33203125" style="72" customWidth="1"/>
    <col min="17" max="17" width="30" style="72" customWidth="1"/>
    <col min="18" max="18" width="12.1640625" style="72" customWidth="1"/>
    <col min="19" max="19" width="11.6640625" style="72" bestFit="1" customWidth="1"/>
    <col min="20" max="20" width="12.5" style="72" customWidth="1"/>
    <col min="21" max="21" width="3.33203125" style="72" customWidth="1"/>
    <col min="22" max="22" width="12.5" style="72" customWidth="1"/>
    <col min="23" max="23" width="9.33203125" style="72" bestFit="1" customWidth="1"/>
    <col min="24" max="24" width="3.5" style="72" customWidth="1"/>
    <col min="25" max="26" width="9.83203125" style="72" customWidth="1"/>
    <col min="27" max="27" width="3.5" style="72" customWidth="1"/>
    <col min="28" max="29" width="11" style="72" customWidth="1"/>
    <col min="30" max="30" width="9.33203125" style="72" customWidth="1"/>
    <col min="31" max="31" width="18.6640625" style="72" customWidth="1"/>
    <col min="32" max="32" width="13.1640625" style="72" customWidth="1"/>
    <col min="33" max="33" width="10.1640625" style="72" bestFit="1" customWidth="1"/>
    <col min="34" max="41" width="10.1640625" style="72" customWidth="1"/>
    <col min="42" max="42" width="8.83203125" style="72"/>
    <col min="43" max="43" width="20.6640625" style="72" customWidth="1"/>
    <col min="44" max="44" width="8.83203125" style="72"/>
    <col min="45" max="45" width="10.1640625" style="72" bestFit="1" customWidth="1"/>
    <col min="46" max="46" width="12.83203125" style="72" customWidth="1"/>
    <col min="47" max="47" width="9" style="72" bestFit="1" customWidth="1"/>
    <col min="48" max="48" width="9.6640625" style="72" customWidth="1"/>
    <col min="49" max="16384" width="8.83203125" style="72"/>
  </cols>
  <sheetData>
    <row r="1" spans="1:42" x14ac:dyDescent="0.2">
      <c r="C1" s="58" t="s">
        <v>90</v>
      </c>
      <c r="I1" s="58" t="s">
        <v>242</v>
      </c>
      <c r="P1" s="58" t="s">
        <v>192</v>
      </c>
      <c r="V1" s="58" t="s">
        <v>84</v>
      </c>
      <c r="Y1" s="58" t="s">
        <v>105</v>
      </c>
      <c r="AB1" s="58" t="s">
        <v>237</v>
      </c>
    </row>
    <row r="2" spans="1:42" s="73" customFormat="1" ht="119" x14ac:dyDescent="0.2">
      <c r="A2" s="165" t="s">
        <v>327</v>
      </c>
      <c r="B2" s="70"/>
      <c r="C2" s="73" t="s">
        <v>74</v>
      </c>
      <c r="D2" s="73" t="s">
        <v>91</v>
      </c>
      <c r="E2" s="73" t="s">
        <v>86</v>
      </c>
      <c r="F2" s="73" t="s">
        <v>85</v>
      </c>
      <c r="G2" s="73" t="s">
        <v>92</v>
      </c>
      <c r="I2" s="104" t="s">
        <v>243</v>
      </c>
      <c r="J2" s="104" t="s">
        <v>244</v>
      </c>
      <c r="K2" s="104" t="s">
        <v>245</v>
      </c>
      <c r="L2" s="104" t="s">
        <v>246</v>
      </c>
      <c r="M2" s="70" t="s">
        <v>35</v>
      </c>
      <c r="N2" s="70" t="s">
        <v>156</v>
      </c>
      <c r="O2" s="70"/>
      <c r="P2" s="73" t="s">
        <v>74</v>
      </c>
      <c r="Q2" s="73" t="s">
        <v>91</v>
      </c>
      <c r="R2" s="73" t="s">
        <v>86</v>
      </c>
      <c r="S2" s="73" t="s">
        <v>85</v>
      </c>
      <c r="T2" s="73" t="s">
        <v>92</v>
      </c>
      <c r="V2" s="73" t="s">
        <v>80</v>
      </c>
      <c r="W2" s="73" t="s">
        <v>81</v>
      </c>
      <c r="Y2" s="104" t="s">
        <v>238</v>
      </c>
      <c r="Z2" s="73" t="s">
        <v>82</v>
      </c>
      <c r="AB2" s="104" t="s">
        <v>240</v>
      </c>
      <c r="AC2" s="104" t="s">
        <v>239</v>
      </c>
      <c r="AP2" s="85"/>
    </row>
    <row r="3" spans="1:42" x14ac:dyDescent="0.2">
      <c r="A3" s="74" t="s">
        <v>6</v>
      </c>
      <c r="B3" s="74">
        <v>0.5</v>
      </c>
      <c r="C3" s="75"/>
      <c r="D3" s="76" t="s">
        <v>94</v>
      </c>
      <c r="E3" s="77">
        <v>5308550</v>
      </c>
      <c r="F3" s="77"/>
      <c r="G3" s="77">
        <v>16113.58984375</v>
      </c>
      <c r="H3" s="77"/>
      <c r="I3" s="79">
        <v>57</v>
      </c>
      <c r="J3" s="79">
        <v>13</v>
      </c>
      <c r="K3" s="111">
        <v>1.0737395314208698E-5</v>
      </c>
      <c r="L3" s="111">
        <v>2.4488797407684615E-6</v>
      </c>
      <c r="M3" s="83">
        <v>1.7736288672666281E-3</v>
      </c>
      <c r="O3" s="80"/>
      <c r="P3" s="79"/>
      <c r="Q3" s="81" t="s">
        <v>94</v>
      </c>
      <c r="R3" s="77">
        <v>3773567</v>
      </c>
      <c r="S3" s="80"/>
      <c r="T3" s="77">
        <v>15618.24609375</v>
      </c>
      <c r="U3" s="80"/>
      <c r="V3" s="111">
        <v>9.0100429588346742E-6</v>
      </c>
      <c r="W3" s="79">
        <v>34</v>
      </c>
      <c r="X3" s="79"/>
      <c r="Y3" s="166">
        <v>7.9765377449803054E-5</v>
      </c>
      <c r="Z3" s="77">
        <v>301</v>
      </c>
      <c r="AA3" s="79"/>
      <c r="AB3" s="111">
        <v>8.9305423754235707E-5</v>
      </c>
      <c r="AC3" s="77">
        <v>337</v>
      </c>
      <c r="AD3" s="79"/>
    </row>
    <row r="4" spans="1:42" x14ac:dyDescent="0.2">
      <c r="A4" s="74" t="s">
        <v>93</v>
      </c>
      <c r="B4" s="74">
        <v>0.4</v>
      </c>
      <c r="C4" s="75">
        <f t="shared" ref="C4:C11" si="0">F4/1000000</f>
        <v>0.1203197890625</v>
      </c>
      <c r="D4" s="76" t="s">
        <v>95</v>
      </c>
      <c r="E4" s="77">
        <v>4246900</v>
      </c>
      <c r="F4" s="77">
        <v>120319.7890625</v>
      </c>
      <c r="G4" s="77">
        <v>305627.25</v>
      </c>
      <c r="H4" s="77"/>
      <c r="I4" s="79">
        <v>123</v>
      </c>
      <c r="J4" s="79">
        <v>58</v>
      </c>
      <c r="K4" s="111">
        <v>2.8962302167201415E-5</v>
      </c>
      <c r="L4" s="111">
        <v>1.3657020645041484E-5</v>
      </c>
      <c r="M4" s="83">
        <v>8.7740218760246746E-3</v>
      </c>
      <c r="N4" s="84"/>
      <c r="O4" s="80"/>
      <c r="P4" s="75">
        <v>0.1197552109375</v>
      </c>
      <c r="Q4" s="81" t="s">
        <v>95</v>
      </c>
      <c r="R4" s="77">
        <v>3018886</v>
      </c>
      <c r="S4" s="77">
        <f>P4*1000000</f>
        <v>119755.2109375</v>
      </c>
      <c r="T4" s="77">
        <v>293162</v>
      </c>
      <c r="U4" s="80"/>
      <c r="V4" s="111">
        <v>1.5237408661050722E-5</v>
      </c>
      <c r="W4" s="79">
        <v>46</v>
      </c>
      <c r="X4" s="79"/>
      <c r="Y4" s="166">
        <v>5.0018448382616043E-4</v>
      </c>
      <c r="Z4" s="77">
        <v>1510</v>
      </c>
      <c r="AA4" s="79"/>
      <c r="AB4" s="111">
        <v>5.2966557862734799E-4</v>
      </c>
      <c r="AC4" s="77">
        <v>1599</v>
      </c>
      <c r="AD4" s="79"/>
    </row>
    <row r="5" spans="1:42" x14ac:dyDescent="0.2">
      <c r="A5" s="74" t="s">
        <v>25</v>
      </c>
      <c r="B5" s="74">
        <v>0.05</v>
      </c>
      <c r="C5" s="75">
        <f t="shared" si="0"/>
        <v>0.6385793125</v>
      </c>
      <c r="D5" s="76" t="s">
        <v>96</v>
      </c>
      <c r="E5" s="77">
        <v>530858</v>
      </c>
      <c r="F5" s="77">
        <v>638579.3125</v>
      </c>
      <c r="G5" s="77">
        <v>758210.125</v>
      </c>
      <c r="H5" s="77"/>
      <c r="I5" s="79">
        <v>55</v>
      </c>
      <c r="J5" s="79">
        <v>38</v>
      </c>
      <c r="K5" s="111">
        <v>1.0360586020397022E-4</v>
      </c>
      <c r="L5" s="111">
        <v>7.1582231612410396E-5</v>
      </c>
      <c r="M5" s="83">
        <v>1.1365894264177756E-2</v>
      </c>
      <c r="N5" s="84">
        <v>0.38270000000000004</v>
      </c>
      <c r="O5" s="80"/>
      <c r="P5" s="75">
        <v>0.59710525000000003</v>
      </c>
      <c r="Q5" s="81" t="s">
        <v>100</v>
      </c>
      <c r="R5" s="77">
        <v>377358</v>
      </c>
      <c r="S5" s="77">
        <f t="shared" ref="S5:S11" si="1">P5*1000000</f>
        <v>597105.25</v>
      </c>
      <c r="T5" s="77">
        <v>701855.3125</v>
      </c>
      <c r="U5" s="80"/>
      <c r="V5" s="111">
        <v>5.3000068874098361E-5</v>
      </c>
      <c r="W5" s="79">
        <v>20</v>
      </c>
      <c r="X5" s="79"/>
      <c r="Y5" s="166">
        <v>2.5095532182604074E-3</v>
      </c>
      <c r="Z5" s="77">
        <v>947</v>
      </c>
      <c r="AA5" s="79"/>
      <c r="AB5" s="111">
        <v>2.5943533726593845E-3</v>
      </c>
      <c r="AC5" s="77">
        <v>979</v>
      </c>
      <c r="AD5" s="79"/>
    </row>
    <row r="6" spans="1:42" x14ac:dyDescent="0.2">
      <c r="A6" s="74" t="s">
        <v>26</v>
      </c>
      <c r="B6" s="74">
        <v>0.04</v>
      </c>
      <c r="C6" s="75">
        <f t="shared" si="0"/>
        <v>0.91975012499999997</v>
      </c>
      <c r="D6" s="76" t="s">
        <v>97</v>
      </c>
      <c r="E6" s="77">
        <v>424687</v>
      </c>
      <c r="F6" s="77">
        <v>919750.125</v>
      </c>
      <c r="G6" s="77">
        <v>1251698.125</v>
      </c>
      <c r="H6" s="77"/>
      <c r="I6" s="79">
        <v>110</v>
      </c>
      <c r="J6" s="79">
        <v>64</v>
      </c>
      <c r="K6" s="111">
        <v>2.5901428307406604E-4</v>
      </c>
      <c r="L6" s="111">
        <v>1.5069922665134072E-4</v>
      </c>
      <c r="M6" s="83">
        <v>3.474400496274075E-2</v>
      </c>
      <c r="N6" s="84">
        <v>0.39340000000000003</v>
      </c>
      <c r="O6" s="80"/>
      <c r="P6" s="75">
        <v>0.84323456249999995</v>
      </c>
      <c r="Q6" s="81" t="s">
        <v>101</v>
      </c>
      <c r="R6" s="77">
        <v>301887</v>
      </c>
      <c r="S6" s="77">
        <f t="shared" si="1"/>
        <v>843234.5625</v>
      </c>
      <c r="T6" s="77">
        <v>1137605.5</v>
      </c>
      <c r="U6" s="80"/>
      <c r="V6" s="111">
        <v>5.9624959249049425E-5</v>
      </c>
      <c r="W6" s="79">
        <v>18</v>
      </c>
      <c r="X6" s="79"/>
      <c r="Y6" s="166">
        <v>7.7744321897625923E-3</v>
      </c>
      <c r="Z6" s="77">
        <v>2347</v>
      </c>
      <c r="AA6" s="79"/>
      <c r="AB6" s="111">
        <v>8.0228694842772296E-3</v>
      </c>
      <c r="AC6" s="77">
        <v>2422</v>
      </c>
      <c r="AD6" s="79"/>
    </row>
    <row r="7" spans="1:42" x14ac:dyDescent="0.2">
      <c r="A7" s="74" t="s">
        <v>27</v>
      </c>
      <c r="B7" s="74">
        <v>5.0000000000000001E-3</v>
      </c>
      <c r="C7" s="75">
        <f t="shared" si="0"/>
        <v>2.0183545000000001</v>
      </c>
      <c r="D7" s="76" t="s">
        <v>98</v>
      </c>
      <c r="E7" s="77">
        <v>53085</v>
      </c>
      <c r="F7" s="77">
        <v>2018354.5</v>
      </c>
      <c r="G7" s="77">
        <v>2423703.75</v>
      </c>
      <c r="H7" s="77"/>
      <c r="I7" s="79">
        <v>38</v>
      </c>
      <c r="J7" s="79">
        <v>28</v>
      </c>
      <c r="K7" s="111">
        <v>7.1583309909328818E-4</v>
      </c>
      <c r="L7" s="111">
        <v>5.2745599532499909E-4</v>
      </c>
      <c r="M7" s="83">
        <v>2.986637192139649E-2</v>
      </c>
      <c r="N7" s="84">
        <v>0.42320000000000002</v>
      </c>
      <c r="O7" s="80"/>
      <c r="P7" s="75">
        <v>1.806718625</v>
      </c>
      <c r="Q7" s="81" t="s">
        <v>102</v>
      </c>
      <c r="R7" s="77">
        <v>37735</v>
      </c>
      <c r="S7" s="77">
        <f t="shared" si="1"/>
        <v>1806718.625</v>
      </c>
      <c r="T7" s="77">
        <v>2153962.5</v>
      </c>
      <c r="U7" s="80"/>
      <c r="V7" s="111">
        <v>3.7100835470482707E-4</v>
      </c>
      <c r="W7" s="79">
        <v>14</v>
      </c>
      <c r="X7" s="79"/>
      <c r="Y7" s="166">
        <v>2.8302635997533798E-2</v>
      </c>
      <c r="Z7" s="77">
        <v>1068</v>
      </c>
      <c r="AA7" s="79"/>
      <c r="AB7" s="111">
        <v>2.8938651119650192E-2</v>
      </c>
      <c r="AC7" s="77">
        <v>1092</v>
      </c>
      <c r="AD7" s="79"/>
    </row>
    <row r="8" spans="1:42" x14ac:dyDescent="0.2">
      <c r="A8" s="74" t="s">
        <v>28</v>
      </c>
      <c r="B8" s="74">
        <v>4.0000000000000001E-3</v>
      </c>
      <c r="C8" s="75">
        <f t="shared" si="0"/>
        <v>3.0324402500000001</v>
      </c>
      <c r="D8" s="76" t="s">
        <v>89</v>
      </c>
      <c r="E8" s="77">
        <v>42469</v>
      </c>
      <c r="F8" s="77">
        <v>3032440.25</v>
      </c>
      <c r="G8" s="77">
        <v>4718191.5</v>
      </c>
      <c r="H8" s="77"/>
      <c r="I8" s="79">
        <v>79</v>
      </c>
      <c r="J8" s="79">
        <v>60</v>
      </c>
      <c r="K8" s="111">
        <v>1.8601804040372372E-3</v>
      </c>
      <c r="L8" s="111">
        <v>1.4127951581031084E-3</v>
      </c>
      <c r="M8" s="83">
        <v>0.14325174583561504</v>
      </c>
      <c r="N8" s="84">
        <v>0.46509999999999996</v>
      </c>
      <c r="O8" s="80"/>
      <c r="P8" s="75">
        <v>2.6759922500000002</v>
      </c>
      <c r="Q8" s="97" t="s">
        <v>194</v>
      </c>
      <c r="R8" s="77">
        <v>30189</v>
      </c>
      <c r="S8" s="77">
        <f t="shared" si="1"/>
        <v>2675992.25</v>
      </c>
      <c r="T8" s="77">
        <v>4159771.4999999995</v>
      </c>
      <c r="U8" s="80"/>
      <c r="V8" s="111">
        <v>4.3062042095698416E-4</v>
      </c>
      <c r="W8" s="79">
        <v>13</v>
      </c>
      <c r="X8" s="79"/>
      <c r="Y8" s="166">
        <v>4.3095167726278305E-2</v>
      </c>
      <c r="Z8" s="77">
        <v>1301</v>
      </c>
      <c r="AA8" s="79"/>
      <c r="AB8" s="111">
        <v>4.4850773460531984E-2</v>
      </c>
      <c r="AC8" s="77">
        <v>1354</v>
      </c>
      <c r="AD8" s="79"/>
    </row>
    <row r="9" spans="1:42" x14ac:dyDescent="0.2">
      <c r="A9" s="74" t="s">
        <v>3</v>
      </c>
      <c r="B9" s="74">
        <v>5.0000000000000001E-4</v>
      </c>
      <c r="C9" s="75">
        <f t="shared" si="0"/>
        <v>9.0791989999999991</v>
      </c>
      <c r="D9" s="96" t="s">
        <v>191</v>
      </c>
      <c r="E9" s="77">
        <v>5309</v>
      </c>
      <c r="F9" s="77">
        <v>9079199</v>
      </c>
      <c r="G9" s="77">
        <v>11278564</v>
      </c>
      <c r="H9" s="77"/>
      <c r="I9" s="79">
        <v>20</v>
      </c>
      <c r="J9" s="79">
        <v>16</v>
      </c>
      <c r="K9" s="111">
        <v>3.7671877071261406E-3</v>
      </c>
      <c r="L9" s="111">
        <v>3.0137503053992987E-3</v>
      </c>
      <c r="M9" s="83">
        <v>6.736365147569319E-2</v>
      </c>
      <c r="N9" s="84">
        <v>0.3619</v>
      </c>
      <c r="O9" s="80"/>
      <c r="P9" s="75">
        <v>8.0702324999999995</v>
      </c>
      <c r="Q9" s="97" t="s">
        <v>193</v>
      </c>
      <c r="R9" s="77">
        <v>3774</v>
      </c>
      <c r="S9" s="77">
        <f t="shared" si="1"/>
        <v>8070232.4999999991</v>
      </c>
      <c r="T9" s="77">
        <v>10199167</v>
      </c>
      <c r="U9" s="80"/>
      <c r="V9" s="111">
        <v>1.5898251440376043E-3</v>
      </c>
      <c r="W9" s="79">
        <v>6</v>
      </c>
      <c r="X9" s="79"/>
      <c r="Y9" s="166">
        <v>8.1611022353172302E-2</v>
      </c>
      <c r="Z9" s="77">
        <v>308</v>
      </c>
      <c r="AA9" s="79"/>
      <c r="AB9" s="111">
        <v>8.505564387917329E-2</v>
      </c>
      <c r="AC9" s="77">
        <v>321</v>
      </c>
      <c r="AD9" s="79"/>
    </row>
    <row r="10" spans="1:42" x14ac:dyDescent="0.2">
      <c r="A10" s="74" t="s">
        <v>4</v>
      </c>
      <c r="B10" s="74">
        <v>4.0000000000000002E-4</v>
      </c>
      <c r="C10" s="75">
        <f t="shared" si="0"/>
        <v>14.649673999999999</v>
      </c>
      <c r="D10" s="96" t="s">
        <v>190</v>
      </c>
      <c r="E10" s="77">
        <v>4247</v>
      </c>
      <c r="F10" s="77">
        <v>14649674</v>
      </c>
      <c r="G10" s="77">
        <v>23228520</v>
      </c>
      <c r="H10" s="77"/>
      <c r="I10" s="79">
        <v>28</v>
      </c>
      <c r="J10" s="79">
        <v>15</v>
      </c>
      <c r="K10" s="111">
        <v>6.592889316380024E-3</v>
      </c>
      <c r="L10" s="111">
        <v>3.5319048911333084E-3</v>
      </c>
      <c r="M10" s="83">
        <v>0.14945201072955769</v>
      </c>
      <c r="N10" s="84">
        <v>0.36630000000000001</v>
      </c>
      <c r="O10" s="80"/>
      <c r="P10" s="75">
        <v>13.274704</v>
      </c>
      <c r="Q10" s="97" t="s">
        <v>195</v>
      </c>
      <c r="R10" s="77">
        <v>3019</v>
      </c>
      <c r="S10" s="77">
        <f t="shared" si="1"/>
        <v>13274704</v>
      </c>
      <c r="T10" s="77">
        <v>21197462</v>
      </c>
      <c r="U10" s="80"/>
      <c r="V10" s="111">
        <v>1.6561775701120496E-3</v>
      </c>
      <c r="W10" s="79">
        <v>5</v>
      </c>
      <c r="X10" s="79"/>
      <c r="Y10" s="166">
        <v>0.11493872106075287</v>
      </c>
      <c r="Z10" s="77">
        <v>347</v>
      </c>
      <c r="AA10" s="79"/>
      <c r="AB10" s="111">
        <v>0.11758860549850944</v>
      </c>
      <c r="AC10" s="77">
        <v>355</v>
      </c>
      <c r="AD10" s="79"/>
    </row>
    <row r="11" spans="1:42" x14ac:dyDescent="0.2">
      <c r="A11" s="74" t="s">
        <v>5</v>
      </c>
      <c r="B11" s="74">
        <v>1E-4</v>
      </c>
      <c r="C11" s="75">
        <f t="shared" si="0"/>
        <v>44.513640000000002</v>
      </c>
      <c r="D11" s="76" t="s">
        <v>99</v>
      </c>
      <c r="E11" s="77">
        <v>1062</v>
      </c>
      <c r="F11" s="77">
        <v>44513640</v>
      </c>
      <c r="G11" s="77">
        <v>147540784</v>
      </c>
      <c r="H11" s="77"/>
      <c r="I11" s="79">
        <v>10</v>
      </c>
      <c r="J11" s="79">
        <v>8</v>
      </c>
      <c r="K11" s="111">
        <v>9.4161955639719963E-3</v>
      </c>
      <c r="L11" s="111">
        <v>7.5329565443098545E-3</v>
      </c>
      <c r="M11" s="83">
        <v>0.55340867006752781</v>
      </c>
      <c r="N11" s="84">
        <v>0.38600000000000001</v>
      </c>
      <c r="O11" s="80"/>
      <c r="P11" s="75">
        <v>41.436832000000003</v>
      </c>
      <c r="Q11" s="97" t="s">
        <v>196</v>
      </c>
      <c r="R11" s="77">
        <v>755</v>
      </c>
      <c r="S11" s="77">
        <f t="shared" si="1"/>
        <v>41436832</v>
      </c>
      <c r="T11" s="77">
        <v>141767136</v>
      </c>
      <c r="U11" s="80"/>
      <c r="V11" s="111">
        <v>1.1920529417693615E-2</v>
      </c>
      <c r="W11" s="79">
        <v>9</v>
      </c>
      <c r="X11" s="79"/>
      <c r="Y11" s="166">
        <v>0.1377483457326889</v>
      </c>
      <c r="Z11" s="77">
        <v>104</v>
      </c>
      <c r="AA11" s="79"/>
      <c r="AB11" s="111">
        <v>0.14834437086092717</v>
      </c>
      <c r="AC11" s="77">
        <v>112</v>
      </c>
      <c r="AD11" s="79"/>
    </row>
    <row r="12" spans="1:42" x14ac:dyDescent="0.2">
      <c r="B12" s="74"/>
      <c r="E12" s="79"/>
      <c r="F12" s="79"/>
      <c r="G12" s="79"/>
      <c r="H12" s="79"/>
      <c r="I12" s="79"/>
      <c r="J12" s="79"/>
      <c r="K12" s="79"/>
      <c r="L12" s="79"/>
      <c r="M12" s="79"/>
      <c r="N12" s="82"/>
      <c r="O12" s="82"/>
      <c r="P12" s="82"/>
      <c r="Q12" s="82"/>
      <c r="R12" s="82"/>
      <c r="S12" s="82"/>
      <c r="T12" s="82"/>
      <c r="U12" s="82"/>
      <c r="V12" s="79"/>
      <c r="W12" s="79"/>
      <c r="X12" s="79"/>
      <c r="Y12" s="79"/>
      <c r="Z12" s="79"/>
      <c r="AA12" s="79"/>
      <c r="AB12" s="79"/>
      <c r="AC12" s="79"/>
      <c r="AD12" s="79"/>
    </row>
    <row r="13" spans="1:42" s="79" customFormat="1" x14ac:dyDescent="0.2">
      <c r="A13" s="82" t="s">
        <v>0</v>
      </c>
      <c r="B13" s="107">
        <f>SUM(B3:B11)</f>
        <v>1</v>
      </c>
      <c r="E13" s="77">
        <f>SUM(E3:E11)</f>
        <v>10617167</v>
      </c>
      <c r="I13" s="79">
        <f>SUM(I3:I11)</f>
        <v>520</v>
      </c>
      <c r="J13" s="79">
        <f>SUM(J3:J11)</f>
        <v>300</v>
      </c>
      <c r="K13" s="110">
        <f>I13/E13</f>
        <v>4.897728367652124E-5</v>
      </c>
      <c r="L13" s="110">
        <f>J13/E13</f>
        <v>2.8256125197993024E-5</v>
      </c>
      <c r="M13" s="108">
        <f>SUM(M3:M11)</f>
        <v>1</v>
      </c>
      <c r="N13" s="108"/>
      <c r="O13" s="82"/>
      <c r="P13" s="82"/>
      <c r="Q13" s="82"/>
      <c r="R13" s="77">
        <f>SUM(R3:R11)</f>
        <v>7547170</v>
      </c>
      <c r="S13" s="82"/>
      <c r="T13" s="77">
        <f>SUMPRODUCT(T3:T11,B3:B11)</f>
        <v>260835.089071875</v>
      </c>
      <c r="U13" s="82"/>
      <c r="V13" s="110">
        <f>W13/R13</f>
        <v>2.1862499453437513E-5</v>
      </c>
      <c r="W13" s="77">
        <f>SUM(W3:W11)</f>
        <v>165</v>
      </c>
      <c r="Y13" s="109">
        <f>Z13/R13</f>
        <v>1.0908724727281881E-3</v>
      </c>
      <c r="Z13" s="77">
        <f>SUM(Z3:Z11)</f>
        <v>8233</v>
      </c>
      <c r="AC13" s="77">
        <f>SUM(AC3:AC11)</f>
        <v>8571</v>
      </c>
      <c r="AD13" s="77"/>
    </row>
    <row r="14" spans="1:42" s="79" customFormat="1" x14ac:dyDescent="0.2">
      <c r="E14" s="77">
        <v>10616110</v>
      </c>
      <c r="R14" s="77">
        <v>7547200</v>
      </c>
    </row>
    <row r="15" spans="1:42" x14ac:dyDescent="0.2">
      <c r="E15" s="78"/>
      <c r="N15" s="78"/>
      <c r="Y15" s="128" t="s">
        <v>254</v>
      </c>
      <c r="Z15" s="72">
        <f>SUM(Z6:Z7)/SUM(R6:R7)/(1-SUM(Z6:Z7)/SUM(R6:R7))</f>
        <v>1.0157432772071966E-2</v>
      </c>
    </row>
    <row r="16" spans="1:42" x14ac:dyDescent="0.2">
      <c r="Y16" s="128" t="s">
        <v>79</v>
      </c>
      <c r="Z16" s="72">
        <f>SUM(I6:I7)/SUM(E6:E7)/(1-SUM(I6:I7)/SUM(E6:E7))</f>
        <v>3.0986717585380972E-4</v>
      </c>
    </row>
    <row r="17" spans="25:26" x14ac:dyDescent="0.2">
      <c r="Y17" s="128" t="s">
        <v>251</v>
      </c>
      <c r="Z17" s="72">
        <f>Z15/Z16</f>
        <v>32.779957231946625</v>
      </c>
    </row>
    <row r="19" spans="25:26" x14ac:dyDescent="0.2">
      <c r="Y19" s="128" t="s">
        <v>252</v>
      </c>
      <c r="Z19" s="72">
        <f>(Z9+Z10+Z11)/(R9+R10+R11)/(1-(Z9+Z10+Z11)/(R9+R10+R11))</f>
        <v>0.11179849756959788</v>
      </c>
    </row>
    <row r="20" spans="25:26" x14ac:dyDescent="0.2">
      <c r="Y20" s="128" t="s">
        <v>79</v>
      </c>
      <c r="Z20" s="72">
        <f>(I9+I10+I11)/(E9+E10+E11)/(1-(I9+I10+I11)/(E9+E10+E11))</f>
        <v>5.4924242424242422E-3</v>
      </c>
    </row>
    <row r="21" spans="25:26" x14ac:dyDescent="0.2">
      <c r="Y21" s="128" t="s">
        <v>251</v>
      </c>
      <c r="Z21" s="72">
        <f>Z19/Z20</f>
        <v>20.355036798878512</v>
      </c>
    </row>
    <row r="23" spans="25:26" x14ac:dyDescent="0.2">
      <c r="Y23" s="128" t="s">
        <v>253</v>
      </c>
      <c r="Z23" s="72">
        <f>SUM(Z3:Z8)/SUM(R3:R8)/(1-SUM(Z3:Z8)/SUM(R3:R8))</f>
        <v>9.9228002423744203E-4</v>
      </c>
    </row>
    <row r="24" spans="25:26" x14ac:dyDescent="0.2">
      <c r="Y24" s="128" t="s">
        <v>79</v>
      </c>
      <c r="Z24" s="72">
        <f>SUM(I3:I8)/SUM(E3:E8)/(1-SUM(I3:I8)/SUM(E3:E8))</f>
        <v>4.3559891598098338E-5</v>
      </c>
    </row>
    <row r="25" spans="25:26" x14ac:dyDescent="0.2">
      <c r="Y25" s="128" t="s">
        <v>251</v>
      </c>
      <c r="Z25" s="72">
        <f>Z23/Z24</f>
        <v>22.779671570182725</v>
      </c>
    </row>
    <row r="27" spans="25:26" x14ac:dyDescent="0.2">
      <c r="Z27" s="72">
        <f>Z13/R13/(1-Z13/R13)</f>
        <v>1.0920637750388416E-3</v>
      </c>
    </row>
    <row r="28" spans="25:26" x14ac:dyDescent="0.2">
      <c r="Z28" s="72">
        <f>(I13/E13)/(1-(I13/E13))</f>
        <v>4.8979682568328776E-5</v>
      </c>
    </row>
    <row r="29" spans="25:26" x14ac:dyDescent="0.2">
      <c r="Z29" s="72">
        <f>Z27/Z28</f>
        <v>22.296260771297678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:M9"/>
    </sheetView>
  </sheetViews>
  <sheetFormatPr baseColWidth="10" defaultColWidth="10.83203125" defaultRowHeight="16" x14ac:dyDescent="0.2"/>
  <cols>
    <col min="1" max="1" width="19" style="86" customWidth="1"/>
    <col min="2" max="16384" width="10.83203125" style="86"/>
  </cols>
  <sheetData>
    <row r="1" spans="1:14" s="94" customFormat="1" ht="102" x14ac:dyDescent="0.2">
      <c r="B1" s="93" t="s">
        <v>30</v>
      </c>
      <c r="C1" s="93" t="s">
        <v>31</v>
      </c>
      <c r="D1" s="93"/>
      <c r="E1" s="93" t="s">
        <v>164</v>
      </c>
      <c r="F1" s="93" t="s">
        <v>163</v>
      </c>
      <c r="G1" s="93" t="s">
        <v>165</v>
      </c>
      <c r="H1" s="93" t="s">
        <v>247</v>
      </c>
      <c r="I1" s="93"/>
      <c r="J1" s="93" t="s">
        <v>78</v>
      </c>
      <c r="K1" s="93" t="s">
        <v>166</v>
      </c>
      <c r="L1" s="93" t="s">
        <v>167</v>
      </c>
      <c r="M1" s="93" t="s">
        <v>168</v>
      </c>
      <c r="N1" s="93"/>
    </row>
    <row r="2" spans="1:14" x14ac:dyDescent="0.2">
      <c r="A2" s="91" t="s">
        <v>6</v>
      </c>
      <c r="B2" s="87">
        <f>'Data-F3-4-5'!M3</f>
        <v>1.7736288672666281E-3</v>
      </c>
      <c r="C2" s="88">
        <v>4.9842352116477029E-3</v>
      </c>
      <c r="D2" s="89"/>
      <c r="E2" s="90">
        <v>2.8880560184235394E-2</v>
      </c>
      <c r="F2" s="90">
        <v>4.8041139850510714E-2</v>
      </c>
      <c r="G2" s="90">
        <v>-2.6286476711156796E-2</v>
      </c>
      <c r="H2" s="90">
        <v>2.6868684700412301E-2</v>
      </c>
      <c r="I2" s="90"/>
      <c r="J2" s="90">
        <v>0.330805754886</v>
      </c>
      <c r="K2" s="90">
        <v>0.31085664238151023</v>
      </c>
      <c r="L2" s="90">
        <v>0.34201237850931027</v>
      </c>
      <c r="M2" s="90">
        <v>0.34905686974017747</v>
      </c>
    </row>
    <row r="3" spans="1:14" x14ac:dyDescent="0.2">
      <c r="A3" s="91" t="s">
        <v>1</v>
      </c>
      <c r="B3" s="87">
        <f>'Data-F3-4-5'!M4</f>
        <v>8.7740218760246746E-3</v>
      </c>
      <c r="C3" s="88">
        <v>1.6112628546513425E-2</v>
      </c>
      <c r="D3" s="89"/>
      <c r="E3" s="90">
        <v>0.43822939068074562</v>
      </c>
      <c r="F3" s="90">
        <v>0.42063767573155098</v>
      </c>
      <c r="G3" s="90">
        <v>0.52777020985256806</v>
      </c>
      <c r="H3" s="90">
        <v>0.41713246886193223</v>
      </c>
      <c r="I3" s="90"/>
      <c r="J3" s="90">
        <v>0.45040029621576261</v>
      </c>
      <c r="K3" s="90">
        <v>0.44116127692927681</v>
      </c>
      <c r="L3" s="90">
        <v>0.45688290020346622</v>
      </c>
      <c r="M3" s="90">
        <v>0.45309379848018194</v>
      </c>
    </row>
    <row r="4" spans="1:14" ht="17" x14ac:dyDescent="0.2">
      <c r="A4" s="92" t="s">
        <v>8</v>
      </c>
      <c r="B4" s="87">
        <f>'Data-F3-4-5'!M5+'Data-F3-4-5'!M6</f>
        <v>4.6109899226918508E-2</v>
      </c>
      <c r="C4" s="88">
        <v>5.0320885215134732E-2</v>
      </c>
      <c r="D4" s="89"/>
      <c r="E4" s="90">
        <v>0.31537140680815007</v>
      </c>
      <c r="F4" s="90">
        <v>0.32205696966596531</v>
      </c>
      <c r="G4" s="90">
        <v>0.31918603863516026</v>
      </c>
      <c r="H4" s="90">
        <v>0.32807819411635991</v>
      </c>
      <c r="I4" s="90"/>
      <c r="J4" s="90">
        <v>0.16342340271922345</v>
      </c>
      <c r="K4" s="90">
        <v>0.18364680027088853</v>
      </c>
      <c r="L4" s="90">
        <v>0.16112635224085248</v>
      </c>
      <c r="M4" s="90">
        <v>0.14321435836584026</v>
      </c>
    </row>
    <row r="5" spans="1:14" x14ac:dyDescent="0.2">
      <c r="A5" s="91" t="s">
        <v>9</v>
      </c>
      <c r="B5" s="87">
        <f>'Data-F3-4-5'!M7+'Data-F3-4-5'!M8</f>
        <v>0.17311811775701152</v>
      </c>
      <c r="C5" s="88">
        <v>0.16090706782474795</v>
      </c>
      <c r="D5" s="89"/>
      <c r="E5" s="90">
        <v>0.11109257044039736</v>
      </c>
      <c r="F5" s="90">
        <v>0.10806222266399673</v>
      </c>
      <c r="G5" s="90">
        <v>8.9971658930060955E-2</v>
      </c>
      <c r="H5" s="90">
        <v>0.12404200345792241</v>
      </c>
      <c r="I5" s="90"/>
      <c r="J5" s="90">
        <v>3.7901581654824136E-2</v>
      </c>
      <c r="K5" s="90">
        <v>4.3521931392348098E-2</v>
      </c>
      <c r="L5" s="90">
        <v>3.0862430115947428E-2</v>
      </c>
      <c r="M5" s="90">
        <v>3.4027269177138289E-2</v>
      </c>
    </row>
    <row r="6" spans="1:14" x14ac:dyDescent="0.2">
      <c r="A6" s="91" t="s">
        <v>161</v>
      </c>
      <c r="B6" s="87">
        <f>'Data-F3-4-5'!M10+'Data-F3-4-5'!M9</f>
        <v>0.21681566220525089</v>
      </c>
      <c r="C6" s="88">
        <v>0.28980685003789919</v>
      </c>
      <c r="D6" s="89"/>
      <c r="E6" s="90">
        <v>5.3523839982131158E-2</v>
      </c>
      <c r="F6" s="90">
        <v>4.8489783663385688E-2</v>
      </c>
      <c r="G6" s="90">
        <v>4.3430609653505807E-2</v>
      </c>
      <c r="H6" s="90">
        <v>5.8705204134813477E-2</v>
      </c>
      <c r="I6" s="90"/>
      <c r="J6" s="90">
        <v>1.1120063997155769E-2</v>
      </c>
      <c r="K6" s="90">
        <v>1.3195310372672828E-2</v>
      </c>
      <c r="L6" s="90">
        <v>6.7646927554993732E-3</v>
      </c>
      <c r="M6" s="90">
        <v>1.1923367498013787E-2</v>
      </c>
    </row>
    <row r="7" spans="1:14" ht="17" x14ac:dyDescent="0.2">
      <c r="A7" s="92" t="s">
        <v>160</v>
      </c>
      <c r="B7" s="87">
        <f>'Data-F3-4-5'!M11</f>
        <v>0.55340867006752781</v>
      </c>
      <c r="C7" s="88">
        <v>0.47786833316405708</v>
      </c>
      <c r="D7" s="89"/>
      <c r="E7" s="90">
        <v>5.290223191140455E-2</v>
      </c>
      <c r="F7" s="90">
        <v>5.2712208424590686E-2</v>
      </c>
      <c r="G7" s="90">
        <v>4.5927959639861765E-2</v>
      </c>
      <c r="H7" s="90">
        <v>4.5173444728559609E-2</v>
      </c>
      <c r="I7" s="90"/>
      <c r="J7" s="90">
        <v>6.3489005270341231E-3</v>
      </c>
      <c r="K7" s="90">
        <v>7.6180386533037598E-3</v>
      </c>
      <c r="L7" s="90">
        <v>2.3512461749242218E-3</v>
      </c>
      <c r="M7" s="90">
        <v>8.6843367386482666E-3</v>
      </c>
    </row>
    <row r="8" spans="1:14" x14ac:dyDescent="0.2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</row>
    <row r="9" spans="1:14" x14ac:dyDescent="0.2">
      <c r="A9" s="91" t="s">
        <v>162</v>
      </c>
      <c r="B9" s="87">
        <f>SUM(B2:B7)</f>
        <v>1</v>
      </c>
      <c r="C9" s="87">
        <f>SUM(C2:C7)</f>
        <v>1</v>
      </c>
      <c r="D9" s="87"/>
      <c r="E9" s="87">
        <f>SUM(E2:E7)</f>
        <v>1.0000000000070641</v>
      </c>
      <c r="F9" s="87">
        <f>SUM(F2:F7)</f>
        <v>1.0000000000000002</v>
      </c>
      <c r="G9" s="87">
        <f>SUM(G2:G7)</f>
        <v>1</v>
      </c>
      <c r="H9" s="87">
        <f>SUM(H2:H7)</f>
        <v>1</v>
      </c>
      <c r="I9" s="87"/>
      <c r="J9" s="87">
        <f>SUM(J2:J7)</f>
        <v>1.0000000000000002</v>
      </c>
      <c r="K9" s="87">
        <f>SUM(K2:K7)</f>
        <v>1.0000000000000002</v>
      </c>
      <c r="L9" s="87">
        <f>SUM(L2:L7)</f>
        <v>1.0000000000000002</v>
      </c>
      <c r="M9" s="87">
        <f>SUM(M2:M7)</f>
        <v>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W24"/>
  <sheetViews>
    <sheetView workbookViewId="0">
      <pane xSplit="2" ySplit="2" topLeftCell="L3" activePane="bottomRight" state="frozen"/>
      <selection pane="topRight" activeCell="C1" sqref="C1"/>
      <selection pane="bottomLeft" activeCell="A3" sqref="A3"/>
      <selection pane="bottomRight" activeCell="S18" sqref="S18"/>
    </sheetView>
  </sheetViews>
  <sheetFormatPr baseColWidth="10" defaultColWidth="8.83203125" defaultRowHeight="16" x14ac:dyDescent="0.2"/>
  <cols>
    <col min="1" max="1" width="12.33203125" style="57" customWidth="1"/>
    <col min="2" max="2" width="12" style="57" customWidth="1"/>
    <col min="3" max="3" width="12.33203125" style="57" customWidth="1"/>
    <col min="4" max="4" width="28" style="57" customWidth="1"/>
    <col min="5" max="5" width="11.33203125" style="57" customWidth="1"/>
    <col min="6" max="6" width="13.6640625" style="57" customWidth="1"/>
    <col min="7" max="7" width="12.1640625" style="57" bestFit="1" customWidth="1"/>
    <col min="8" max="8" width="8.83203125" style="57"/>
    <col min="9" max="9" width="13.1640625" style="57" customWidth="1"/>
    <col min="10" max="10" width="10.1640625" style="57" customWidth="1"/>
    <col min="11" max="12" width="9" style="57" bestFit="1" customWidth="1"/>
    <col min="13" max="13" width="9" style="57" customWidth="1"/>
    <col min="14" max="16" width="9.33203125" style="57" customWidth="1"/>
    <col min="18" max="24" width="9" style="57" customWidth="1"/>
    <col min="25" max="28" width="8.83203125" style="57"/>
    <col min="29" max="31" width="12" style="57" customWidth="1"/>
    <col min="32" max="40" width="8.83203125" style="57"/>
    <col min="41" max="41" width="6.1640625" style="57" customWidth="1"/>
    <col min="42" max="16384" width="8.83203125" style="57"/>
  </cols>
  <sheetData>
    <row r="1" spans="1:49" x14ac:dyDescent="0.2">
      <c r="C1" s="58" t="s">
        <v>270</v>
      </c>
      <c r="H1" s="49"/>
      <c r="I1" s="48" t="s">
        <v>271</v>
      </c>
      <c r="J1" s="48"/>
      <c r="K1" s="49"/>
      <c r="L1" s="49"/>
      <c r="M1" s="49"/>
      <c r="N1" s="50"/>
      <c r="O1" s="50"/>
      <c r="P1" s="50"/>
      <c r="R1" s="48" t="s">
        <v>83</v>
      </c>
      <c r="S1" s="48"/>
      <c r="T1" s="48"/>
      <c r="U1" s="48"/>
      <c r="V1" s="48"/>
      <c r="Z1" s="161" t="s">
        <v>314</v>
      </c>
      <c r="AP1" s="57" t="s">
        <v>324</v>
      </c>
    </row>
    <row r="2" spans="1:49" s="59" customFormat="1" ht="102" x14ac:dyDescent="0.2">
      <c r="A2" s="55" t="s">
        <v>327</v>
      </c>
      <c r="B2" s="56"/>
      <c r="C2" s="59" t="s">
        <v>74</v>
      </c>
      <c r="D2" s="59" t="s">
        <v>91</v>
      </c>
      <c r="E2" s="59" t="s">
        <v>86</v>
      </c>
      <c r="F2" s="59" t="s">
        <v>85</v>
      </c>
      <c r="G2" s="59" t="s">
        <v>92</v>
      </c>
      <c r="I2" s="132" t="s">
        <v>274</v>
      </c>
      <c r="J2" s="162" t="s">
        <v>307</v>
      </c>
      <c r="K2" s="132" t="s">
        <v>275</v>
      </c>
      <c r="L2" s="56" t="s">
        <v>75</v>
      </c>
      <c r="M2" s="162" t="s">
        <v>307</v>
      </c>
      <c r="N2" s="56" t="s">
        <v>76</v>
      </c>
      <c r="O2" s="162" t="s">
        <v>307</v>
      </c>
      <c r="P2" s="142" t="s">
        <v>293</v>
      </c>
      <c r="R2" s="133" t="s">
        <v>273</v>
      </c>
      <c r="S2" s="163" t="s">
        <v>307</v>
      </c>
      <c r="T2" s="158" t="s">
        <v>303</v>
      </c>
      <c r="U2" s="163" t="s">
        <v>307</v>
      </c>
      <c r="V2" s="158" t="s">
        <v>302</v>
      </c>
      <c r="W2" s="133" t="s">
        <v>276</v>
      </c>
      <c r="X2" s="133"/>
      <c r="Z2" s="59" t="s">
        <v>309</v>
      </c>
      <c r="AA2" s="59" t="s">
        <v>310</v>
      </c>
      <c r="AB2" s="59" t="s">
        <v>311</v>
      </c>
      <c r="AC2" s="59" t="s">
        <v>312</v>
      </c>
      <c r="AD2" s="59" t="s">
        <v>313</v>
      </c>
      <c r="AE2" s="59" t="s">
        <v>309</v>
      </c>
      <c r="AF2" s="59" t="s">
        <v>310</v>
      </c>
      <c r="AG2" s="59" t="s">
        <v>311</v>
      </c>
      <c r="AH2" s="59" t="s">
        <v>312</v>
      </c>
      <c r="AI2" s="59" t="s">
        <v>313</v>
      </c>
      <c r="AJ2" s="59" t="s">
        <v>309</v>
      </c>
      <c r="AK2" s="59" t="s">
        <v>310</v>
      </c>
      <c r="AL2" s="59" t="s">
        <v>311</v>
      </c>
      <c r="AM2" s="59" t="s">
        <v>312</v>
      </c>
      <c r="AN2" s="59" t="s">
        <v>313</v>
      </c>
      <c r="AP2" s="59" t="s">
        <v>309</v>
      </c>
      <c r="AQ2" s="59" t="s">
        <v>311</v>
      </c>
      <c r="AR2" s="59" t="s">
        <v>316</v>
      </c>
      <c r="AS2" s="59" t="s">
        <v>317</v>
      </c>
      <c r="AT2" s="59" t="s">
        <v>320</v>
      </c>
      <c r="AU2" s="59" t="s">
        <v>321</v>
      </c>
      <c r="AV2" s="59" t="s">
        <v>322</v>
      </c>
      <c r="AW2" s="59" t="s">
        <v>323</v>
      </c>
    </row>
    <row r="3" spans="1:49" x14ac:dyDescent="0.2">
      <c r="A3" s="49" t="s">
        <v>29</v>
      </c>
      <c r="B3" s="49">
        <v>0.1</v>
      </c>
      <c r="C3" s="60"/>
      <c r="D3" s="61"/>
      <c r="E3" s="62">
        <v>1061700</v>
      </c>
      <c r="F3" s="62"/>
      <c r="G3" s="62">
        <v>-77472.671875</v>
      </c>
      <c r="H3" s="49"/>
      <c r="I3" s="113">
        <v>1.084470065289704E-4</v>
      </c>
      <c r="J3" s="113">
        <f>AC3-Z3</f>
        <v>8.1100000000000006E-5</v>
      </c>
      <c r="K3" s="114">
        <v>5.5735682100926864E-3</v>
      </c>
      <c r="L3" s="113">
        <v>4.6121510033017286E-5</v>
      </c>
      <c r="M3" s="113">
        <f>AH3-AE3</f>
        <v>2.9200000000000002E-5</v>
      </c>
      <c r="N3" s="112">
        <v>2.3114423931122846E-4</v>
      </c>
      <c r="O3" s="112">
        <f>AM3-AK3</f>
        <v>1.6540000000000001E-4</v>
      </c>
      <c r="P3" s="112">
        <v>6.3672640841979102E-5</v>
      </c>
      <c r="Q3" s="57"/>
      <c r="R3" s="134">
        <v>3.5676209640993474E-2</v>
      </c>
      <c r="S3" s="134">
        <f>AU3-AW3</f>
        <v>3.6286799999999994E-2</v>
      </c>
      <c r="T3" s="134">
        <v>3.557547874281549E-2</v>
      </c>
      <c r="U3" s="134">
        <f>'Data-F7-8'!L3</f>
        <v>3.6412400000000004E-2</v>
      </c>
      <c r="V3" s="134">
        <v>1.084470065289704E-4</v>
      </c>
      <c r="W3" s="115">
        <v>2.7126886911945255E-2</v>
      </c>
      <c r="X3" s="115"/>
      <c r="Z3" s="134">
        <v>7.8499999999999997E-5</v>
      </c>
      <c r="AA3" s="134">
        <v>7.6799999999999997E-5</v>
      </c>
      <c r="AB3" s="134">
        <v>4.2200000000000003E-5</v>
      </c>
      <c r="AC3" s="134">
        <v>1.596E-4</v>
      </c>
      <c r="AD3" s="134">
        <v>-6.0100000000000001E-6</v>
      </c>
      <c r="AE3" s="134">
        <v>2.83E-5</v>
      </c>
      <c r="AF3" s="134">
        <v>2.7699999999999999E-5</v>
      </c>
      <c r="AG3" s="134">
        <v>1.52E-5</v>
      </c>
      <c r="AH3" s="134">
        <v>5.7500000000000002E-5</v>
      </c>
      <c r="AI3" s="134">
        <v>-2.17E-6</v>
      </c>
      <c r="AJ3" s="134">
        <v>1.5699999999999999E-4</v>
      </c>
      <c r="AK3" s="134">
        <v>1.5349999999999999E-4</v>
      </c>
      <c r="AL3" s="134">
        <v>8.4400000000000005E-5</v>
      </c>
      <c r="AM3" s="134">
        <v>3.189E-4</v>
      </c>
      <c r="AN3" s="134">
        <v>-1.2E-5</v>
      </c>
      <c r="AO3" s="134"/>
      <c r="AP3" s="134">
        <v>7.8499999999999997E-5</v>
      </c>
      <c r="AQ3" s="134">
        <v>4.2200000000000003E-5</v>
      </c>
      <c r="AR3" s="134">
        <v>3.5575500000000003E-2</v>
      </c>
      <c r="AS3" s="134">
        <v>1.85781E-2</v>
      </c>
      <c r="AT3" s="134">
        <v>3.5648399999999997E-2</v>
      </c>
      <c r="AU3" s="134">
        <v>7.1890399999999993E-2</v>
      </c>
      <c r="AV3" s="134">
        <v>-5.9360000000000001E-4</v>
      </c>
      <c r="AW3" s="134">
        <v>3.5603599999999999E-2</v>
      </c>
    </row>
    <row r="4" spans="1:49" x14ac:dyDescent="0.2">
      <c r="A4" s="49" t="s">
        <v>17</v>
      </c>
      <c r="B4" s="49">
        <v>0.1</v>
      </c>
      <c r="C4" s="60">
        <f t="shared" ref="C4:C11" si="0">F4/1000000</f>
        <v>-9.6567900390624999E-3</v>
      </c>
      <c r="D4" s="61"/>
      <c r="E4" s="62">
        <v>1061700</v>
      </c>
      <c r="F4" s="62">
        <v>-9656.7900390625</v>
      </c>
      <c r="G4" s="62">
        <v>-14.145190238952637</v>
      </c>
      <c r="H4" s="49"/>
      <c r="I4" s="113">
        <v>1.2198618420339852E-5</v>
      </c>
      <c r="J4" s="113">
        <f t="shared" ref="J4:J18" si="1">AC4-Z4</f>
        <v>8.1099999999999986E-6</v>
      </c>
      <c r="K4" s="114">
        <v>5.5735682100926864E-3</v>
      </c>
      <c r="L4" s="113">
        <v>5.1876727357753962E-6</v>
      </c>
      <c r="M4" s="113">
        <f t="shared" ref="M4:M18" si="2">AH4-AE4</f>
        <v>2.9299999999999999E-6</v>
      </c>
      <c r="N4" s="112">
        <v>2.6002999797678603E-5</v>
      </c>
      <c r="O4" s="112">
        <f t="shared" ref="O4:O18" si="3">AM4-AK4</f>
        <v>1.63E-5</v>
      </c>
      <c r="P4" s="112">
        <v>4.6757255055116507E-6</v>
      </c>
      <c r="R4" s="134">
        <v>1.7484837598399708E-2</v>
      </c>
      <c r="S4" s="134">
        <f t="shared" ref="S4:S18" si="4">AU4-AW4</f>
        <v>8.6560000000000005E-3</v>
      </c>
      <c r="T4" s="134">
        <v>1.7473065274491204E-2</v>
      </c>
      <c r="U4" s="134">
        <f>'Data-F7-8'!L4</f>
        <v>8.6329999999999983E-3</v>
      </c>
      <c r="V4" s="134">
        <v>1.2198618420339852E-5</v>
      </c>
      <c r="W4" s="115">
        <v>2.7126886911945255E-2</v>
      </c>
      <c r="X4" s="115"/>
      <c r="Z4" s="134">
        <v>8.5900000000000008E-6</v>
      </c>
      <c r="AA4" s="134">
        <v>8.5599999999999994E-6</v>
      </c>
      <c r="AB4" s="134">
        <v>4.1699999999999999E-6</v>
      </c>
      <c r="AC4" s="134">
        <v>1.6699999999999999E-5</v>
      </c>
      <c r="AD4" s="134">
        <v>3.96E-7</v>
      </c>
      <c r="AE4" s="134">
        <v>3.1E-6</v>
      </c>
      <c r="AF4" s="134">
        <v>3.0900000000000001E-6</v>
      </c>
      <c r="AG4" s="134">
        <v>1.5E-6</v>
      </c>
      <c r="AH4" s="134">
        <v>6.0299999999999999E-6</v>
      </c>
      <c r="AI4" s="134">
        <v>1.43E-7</v>
      </c>
      <c r="AJ4" s="134">
        <v>1.7200000000000001E-5</v>
      </c>
      <c r="AK4" s="134">
        <v>1.7099999999999999E-5</v>
      </c>
      <c r="AL4" s="134">
        <v>8.3299999999999999E-6</v>
      </c>
      <c r="AM4" s="134">
        <v>3.3399999999999999E-5</v>
      </c>
      <c r="AN4" s="134">
        <v>7.92E-7</v>
      </c>
      <c r="AO4" s="134"/>
      <c r="AP4" s="134">
        <v>8.5900000000000008E-6</v>
      </c>
      <c r="AQ4" s="134">
        <v>4.1699999999999999E-6</v>
      </c>
      <c r="AR4" s="134">
        <v>1.7472700000000001E-2</v>
      </c>
      <c r="AS4" s="134">
        <v>4.4047000000000001E-3</v>
      </c>
      <c r="AT4" s="134">
        <v>1.7481E-2</v>
      </c>
      <c r="AU4" s="134">
        <v>2.61161E-2</v>
      </c>
      <c r="AV4" s="134">
        <v>8.8459000000000003E-3</v>
      </c>
      <c r="AW4" s="134">
        <v>1.7460099999999999E-2</v>
      </c>
    </row>
    <row r="5" spans="1:49" x14ac:dyDescent="0.2">
      <c r="A5" s="49" t="s">
        <v>18</v>
      </c>
      <c r="B5" s="49">
        <v>0.1</v>
      </c>
      <c r="C5" s="60">
        <f t="shared" si="0"/>
        <v>7.2680683593750002E-3</v>
      </c>
      <c r="D5" s="61"/>
      <c r="E5" s="62">
        <v>1061750</v>
      </c>
      <c r="F5" s="62">
        <v>7268.068359375</v>
      </c>
      <c r="G5" s="62">
        <v>17973.76953125</v>
      </c>
      <c r="H5" s="49"/>
      <c r="I5" s="113">
        <v>1.261912775760952E-5</v>
      </c>
      <c r="J5" s="113">
        <f t="shared" si="1"/>
        <v>1.0419999999999998E-5</v>
      </c>
      <c r="K5" s="114">
        <v>5.5735682100926864E-3</v>
      </c>
      <c r="L5" s="113">
        <v>5.3665028762445114E-6</v>
      </c>
      <c r="M5" s="113">
        <f t="shared" si="2"/>
        <v>3.7399999999999998E-6</v>
      </c>
      <c r="N5" s="112">
        <v>2.6899359343157167E-5</v>
      </c>
      <c r="O5" s="112">
        <f t="shared" si="3"/>
        <v>2.1000000000000002E-5</v>
      </c>
      <c r="P5" s="112">
        <v>5.6899657823879821E-6</v>
      </c>
      <c r="R5" s="134">
        <v>1.373450379295744E-2</v>
      </c>
      <c r="S5" s="134">
        <f t="shared" si="4"/>
        <v>9.2192000000000003E-3</v>
      </c>
      <c r="T5" s="134">
        <v>1.3722230990371804E-2</v>
      </c>
      <c r="U5" s="134">
        <f>'Data-F7-8'!L5</f>
        <v>9.2147999999999987E-3</v>
      </c>
      <c r="V5" s="134">
        <v>1.261912775760952E-5</v>
      </c>
      <c r="W5" s="115">
        <v>2.7126886911945255E-2</v>
      </c>
      <c r="X5" s="115"/>
      <c r="Z5" s="134">
        <v>8.7800000000000006E-6</v>
      </c>
      <c r="AA5" s="134">
        <v>8.6400000000000003E-6</v>
      </c>
      <c r="AB5" s="134">
        <v>5.3700000000000003E-6</v>
      </c>
      <c r="AC5" s="134">
        <v>1.9199999999999999E-5</v>
      </c>
      <c r="AD5" s="134">
        <v>-1.9E-6</v>
      </c>
      <c r="AE5" s="134">
        <v>3.1700000000000001E-6</v>
      </c>
      <c r="AF5" s="134">
        <v>3.1099999999999999E-6</v>
      </c>
      <c r="AG5" s="134">
        <v>1.9400000000000001E-6</v>
      </c>
      <c r="AH5" s="134">
        <v>6.9099999999999999E-6</v>
      </c>
      <c r="AI5" s="134">
        <v>-6.8400000000000004E-7</v>
      </c>
      <c r="AJ5" s="134">
        <v>1.7600000000000001E-5</v>
      </c>
      <c r="AK5" s="134">
        <v>1.73E-5</v>
      </c>
      <c r="AL5" s="134">
        <v>1.0699999999999999E-5</v>
      </c>
      <c r="AM5" s="134">
        <v>3.8300000000000003E-5</v>
      </c>
      <c r="AN5" s="134">
        <v>-3.7900000000000001E-6</v>
      </c>
      <c r="AO5" s="134"/>
      <c r="AP5" s="134">
        <v>8.7800000000000006E-6</v>
      </c>
      <c r="AQ5" s="134">
        <v>5.3700000000000003E-6</v>
      </c>
      <c r="AR5" s="134">
        <v>1.3722099999999999E-2</v>
      </c>
      <c r="AS5" s="134">
        <v>4.7014999999999999E-3</v>
      </c>
      <c r="AT5" s="134">
        <v>1.37307E-2</v>
      </c>
      <c r="AU5" s="134">
        <v>2.29363E-2</v>
      </c>
      <c r="AV5" s="134">
        <v>4.5250999999999998E-3</v>
      </c>
      <c r="AW5" s="134">
        <v>1.3717099999999999E-2</v>
      </c>
    </row>
    <row r="6" spans="1:49" x14ac:dyDescent="0.2">
      <c r="A6" s="49" t="s">
        <v>19</v>
      </c>
      <c r="B6" s="49">
        <v>0.1</v>
      </c>
      <c r="C6" s="60">
        <f t="shared" si="0"/>
        <v>3.039642578125E-2</v>
      </c>
      <c r="D6" s="61"/>
      <c r="E6" s="62">
        <v>1061700</v>
      </c>
      <c r="F6" s="62">
        <v>30396.42578125</v>
      </c>
      <c r="G6" s="62">
        <v>47220.26953125</v>
      </c>
      <c r="H6" s="49"/>
      <c r="I6" s="113">
        <v>1.3056769000820909E-5</v>
      </c>
      <c r="J6" s="113">
        <f t="shared" si="1"/>
        <v>1.3199999999999999E-5</v>
      </c>
      <c r="K6" s="114">
        <v>5.5735682100926864E-3</v>
      </c>
      <c r="L6" s="113">
        <v>5.5526187996323729E-6</v>
      </c>
      <c r="M6" s="113">
        <f t="shared" si="2"/>
        <v>4.7700000000000009E-6</v>
      </c>
      <c r="N6" s="112">
        <v>2.7832236428451849E-5</v>
      </c>
      <c r="O6" s="112">
        <f t="shared" si="3"/>
        <v>2.7600000000000003E-5</v>
      </c>
      <c r="P6" s="112">
        <v>5.9479129343416609E-7</v>
      </c>
      <c r="R6" s="134">
        <v>1.3673665734059365E-2</v>
      </c>
      <c r="S6" s="134">
        <f t="shared" si="4"/>
        <v>7.7010000000000012E-3</v>
      </c>
      <c r="T6" s="134">
        <v>1.3660965701205523E-2</v>
      </c>
      <c r="U6" s="134">
        <f>'Data-F7-8'!L6</f>
        <v>7.7201999999999991E-3</v>
      </c>
      <c r="V6" s="134">
        <v>1.3056769000820909E-5</v>
      </c>
      <c r="W6" s="115">
        <v>2.7126886911945255E-2</v>
      </c>
      <c r="X6" s="115"/>
      <c r="Z6" s="134">
        <v>1.1600000000000001E-5</v>
      </c>
      <c r="AA6" s="134">
        <v>1.1E-5</v>
      </c>
      <c r="AB6" s="134">
        <v>7.0400000000000004E-6</v>
      </c>
      <c r="AC6" s="134">
        <v>2.48E-5</v>
      </c>
      <c r="AD6" s="134">
        <v>-2.7499999999999999E-6</v>
      </c>
      <c r="AE6" s="134">
        <v>4.1799999999999998E-6</v>
      </c>
      <c r="AF6" s="134">
        <v>3.98E-6</v>
      </c>
      <c r="AG6" s="134">
        <v>2.5399999999999998E-6</v>
      </c>
      <c r="AH6" s="134">
        <v>8.9500000000000007E-6</v>
      </c>
      <c r="AI6" s="134">
        <v>-9.9099999999999991E-7</v>
      </c>
      <c r="AJ6" s="134">
        <v>2.3200000000000001E-5</v>
      </c>
      <c r="AK6" s="134">
        <v>2.2099999999999998E-5</v>
      </c>
      <c r="AL6" s="134">
        <v>1.4100000000000001E-5</v>
      </c>
      <c r="AM6" s="134">
        <v>4.9700000000000002E-5</v>
      </c>
      <c r="AN6" s="134">
        <v>-5.49E-6</v>
      </c>
      <c r="AO6" s="134"/>
      <c r="AP6" s="134">
        <v>1.1600000000000001E-5</v>
      </c>
      <c r="AQ6" s="134">
        <v>7.0400000000000004E-6</v>
      </c>
      <c r="AR6" s="134">
        <v>1.36609E-2</v>
      </c>
      <c r="AS6" s="134">
        <v>3.9389999999999998E-3</v>
      </c>
      <c r="AT6" s="134">
        <v>1.3672200000000001E-2</v>
      </c>
      <c r="AU6" s="134">
        <v>2.1403100000000001E-2</v>
      </c>
      <c r="AV6" s="134">
        <v>5.9411999999999998E-3</v>
      </c>
      <c r="AW6" s="134">
        <v>1.37021E-2</v>
      </c>
    </row>
    <row r="7" spans="1:49" x14ac:dyDescent="0.2">
      <c r="A7" s="49" t="s">
        <v>20</v>
      </c>
      <c r="B7" s="49">
        <v>0.1</v>
      </c>
      <c r="C7" s="60">
        <f t="shared" si="0"/>
        <v>6.7186820312500006E-2</v>
      </c>
      <c r="D7" s="61"/>
      <c r="E7" s="62">
        <v>1061700</v>
      </c>
      <c r="F7" s="62">
        <v>67186.8203125</v>
      </c>
      <c r="G7" s="62">
        <v>92860.640625</v>
      </c>
      <c r="H7" s="49"/>
      <c r="I7" s="113">
        <v>2.966011384996097E-5</v>
      </c>
      <c r="J7" s="113">
        <f t="shared" si="1"/>
        <v>1.6400000000000002E-5</v>
      </c>
      <c r="K7" s="114">
        <v>5.5735682100926864E-3</v>
      </c>
      <c r="L7" s="113">
        <v>1.2613601217241754E-5</v>
      </c>
      <c r="M7" s="113">
        <f t="shared" si="2"/>
        <v>5.9300000000000008E-6</v>
      </c>
      <c r="N7" s="112">
        <v>6.3223282179459799E-5</v>
      </c>
      <c r="O7" s="112">
        <f t="shared" si="3"/>
        <v>3.3699999999999999E-5</v>
      </c>
      <c r="P7" s="112">
        <v>2.2404040327728354E-5</v>
      </c>
      <c r="R7" s="134">
        <v>1.070770562813048E-2</v>
      </c>
      <c r="S7" s="134">
        <f t="shared" si="4"/>
        <v>6.5225999999999999E-3</v>
      </c>
      <c r="T7" s="134">
        <v>1.0678678975948905E-2</v>
      </c>
      <c r="U7" s="134">
        <f>'Data-F7-8'!L7</f>
        <v>6.4959000000000006E-3</v>
      </c>
      <c r="V7" s="134">
        <v>2.966011384996097E-5</v>
      </c>
      <c r="W7" s="115">
        <v>2.7126886911945255E-2</v>
      </c>
      <c r="X7" s="115"/>
      <c r="Z7" s="134">
        <v>2.6299999999999999E-5</v>
      </c>
      <c r="AA7" s="134">
        <v>2.58E-5</v>
      </c>
      <c r="AB7" s="134">
        <v>8.6000000000000007E-6</v>
      </c>
      <c r="AC7" s="134">
        <v>4.2700000000000001E-5</v>
      </c>
      <c r="AD7" s="134">
        <v>8.9700000000000005E-6</v>
      </c>
      <c r="AE7" s="134">
        <v>9.4700000000000008E-6</v>
      </c>
      <c r="AF7" s="134">
        <v>9.3100000000000006E-6</v>
      </c>
      <c r="AG7" s="134">
        <v>3.1E-6</v>
      </c>
      <c r="AH7" s="134">
        <v>1.5400000000000002E-5</v>
      </c>
      <c r="AI7" s="134">
        <v>3.23E-6</v>
      </c>
      <c r="AJ7" s="134">
        <v>5.2500000000000002E-5</v>
      </c>
      <c r="AK7" s="134">
        <v>5.1600000000000001E-5</v>
      </c>
      <c r="AL7" s="134">
        <v>1.7200000000000001E-5</v>
      </c>
      <c r="AM7" s="134">
        <v>8.53E-5</v>
      </c>
      <c r="AN7" s="134">
        <v>1.7900000000000001E-5</v>
      </c>
      <c r="AO7" s="134"/>
      <c r="AP7" s="134">
        <v>2.6299999999999999E-5</v>
      </c>
      <c r="AQ7" s="134">
        <v>8.6000000000000007E-6</v>
      </c>
      <c r="AR7" s="134">
        <v>1.06786E-2</v>
      </c>
      <c r="AS7" s="134">
        <v>3.3143000000000001E-3</v>
      </c>
      <c r="AT7" s="134">
        <v>1.07043E-2</v>
      </c>
      <c r="AU7" s="134">
        <v>1.72432E-2</v>
      </c>
      <c r="AV7" s="134">
        <v>4.1653999999999997E-3</v>
      </c>
      <c r="AW7" s="134">
        <v>1.07206E-2</v>
      </c>
    </row>
    <row r="8" spans="1:49" x14ac:dyDescent="0.2">
      <c r="A8" s="49" t="s">
        <v>21</v>
      </c>
      <c r="B8" s="49">
        <v>0.1</v>
      </c>
      <c r="C8" s="60">
        <f t="shared" si="0"/>
        <v>0.1203197890625</v>
      </c>
      <c r="D8" s="61"/>
      <c r="E8" s="62">
        <v>1061750</v>
      </c>
      <c r="F8" s="62">
        <v>120319.7890625</v>
      </c>
      <c r="G8" s="62">
        <v>151845.84375</v>
      </c>
      <c r="H8" s="52"/>
      <c r="I8" s="113">
        <v>4.4403568611859415E-5</v>
      </c>
      <c r="J8" s="113">
        <f t="shared" si="1"/>
        <v>2.9499999999999999E-5</v>
      </c>
      <c r="K8" s="114">
        <v>5.5735682100926864E-3</v>
      </c>
      <c r="L8" s="113">
        <v>1.8883732409486709E-5</v>
      </c>
      <c r="M8" s="113">
        <f t="shared" si="2"/>
        <v>1.06E-5</v>
      </c>
      <c r="N8" s="112">
        <v>9.4648743603243128E-5</v>
      </c>
      <c r="O8" s="112">
        <f t="shared" si="3"/>
        <v>5.8399999999999997E-5</v>
      </c>
      <c r="P8" s="112">
        <v>3.2156293661989618E-5</v>
      </c>
      <c r="R8" s="134">
        <v>1.0920076384913711E-2</v>
      </c>
      <c r="S8" s="134">
        <f t="shared" si="4"/>
        <v>4.9451000000000009E-3</v>
      </c>
      <c r="T8" s="134">
        <v>1.087663873945092E-2</v>
      </c>
      <c r="U8" s="134">
        <f>'Data-F7-8'!L8</f>
        <v>4.9465999999999998E-3</v>
      </c>
      <c r="V8" s="134">
        <v>4.4403568611859415E-5</v>
      </c>
      <c r="W8" s="115">
        <v>2.7126886911945255E-2</v>
      </c>
      <c r="X8" s="115"/>
      <c r="Z8" s="134">
        <v>3.5099999999999999E-5</v>
      </c>
      <c r="AA8" s="134">
        <v>3.5299999999999997E-5</v>
      </c>
      <c r="AB8" s="134">
        <v>1.49E-5</v>
      </c>
      <c r="AC8" s="134">
        <v>6.4599999999999998E-5</v>
      </c>
      <c r="AD8" s="134">
        <v>6.0700000000000003E-6</v>
      </c>
      <c r="AE8" s="134">
        <v>1.27E-5</v>
      </c>
      <c r="AF8" s="134">
        <v>1.27E-5</v>
      </c>
      <c r="AG8" s="134">
        <v>5.3800000000000002E-6</v>
      </c>
      <c r="AH8" s="134">
        <v>2.3300000000000001E-5</v>
      </c>
      <c r="AI8" s="134">
        <v>2.1900000000000002E-6</v>
      </c>
      <c r="AJ8" s="134">
        <v>7.0300000000000001E-5</v>
      </c>
      <c r="AK8" s="134">
        <v>7.0599999999999995E-5</v>
      </c>
      <c r="AL8" s="134">
        <v>2.9799999999999999E-5</v>
      </c>
      <c r="AM8" s="134">
        <v>1.2899999999999999E-4</v>
      </c>
      <c r="AN8" s="134">
        <v>1.2099999999999999E-5</v>
      </c>
      <c r="AO8" s="134"/>
      <c r="AP8" s="134">
        <v>3.5099999999999999E-5</v>
      </c>
      <c r="AQ8" s="134">
        <v>1.49E-5</v>
      </c>
      <c r="AR8" s="134">
        <v>1.0876500000000001E-2</v>
      </c>
      <c r="AS8" s="134">
        <v>2.5238000000000001E-3</v>
      </c>
      <c r="AT8" s="134">
        <v>1.0910899999999999E-2</v>
      </c>
      <c r="AU8" s="134">
        <v>1.5858000000000001E-2</v>
      </c>
      <c r="AV8" s="134">
        <v>5.9638E-3</v>
      </c>
      <c r="AW8" s="134">
        <v>1.09129E-2</v>
      </c>
    </row>
    <row r="9" spans="1:49" x14ac:dyDescent="0.2">
      <c r="A9" s="49" t="s">
        <v>22</v>
      </c>
      <c r="B9" s="49">
        <v>0.1</v>
      </c>
      <c r="C9" s="60">
        <f t="shared" si="0"/>
        <v>0.18642678125000001</v>
      </c>
      <c r="D9" s="61"/>
      <c r="E9" s="62">
        <v>1061700</v>
      </c>
      <c r="F9" s="62">
        <v>186426.78125</v>
      </c>
      <c r="G9" s="62">
        <v>228251.203125</v>
      </c>
      <c r="H9" s="52"/>
      <c r="I9" s="113">
        <v>6.0032913061158911E-5</v>
      </c>
      <c r="J9" s="113">
        <f t="shared" si="1"/>
        <v>3.3599999999999997E-5</v>
      </c>
      <c r="K9" s="114">
        <v>5.5735682100926864E-3</v>
      </c>
      <c r="L9" s="113">
        <v>2.5530732890313106E-5</v>
      </c>
      <c r="M9" s="113">
        <f t="shared" si="2"/>
        <v>1.2099999999999999E-5</v>
      </c>
      <c r="N9" s="112">
        <v>1.2796132115798712E-4</v>
      </c>
      <c r="O9" s="112">
        <f t="shared" si="3"/>
        <v>6.7299999999999996E-5</v>
      </c>
      <c r="P9" s="112">
        <v>3.4252048831958554E-5</v>
      </c>
      <c r="R9" s="134">
        <v>1.9681891355051686E-2</v>
      </c>
      <c r="S9" s="134">
        <f t="shared" si="4"/>
        <v>9.2870000000000001E-3</v>
      </c>
      <c r="T9" s="134">
        <v>1.9624214639533222E-2</v>
      </c>
      <c r="U9" s="134">
        <f>'Data-F7-8'!L9</f>
        <v>9.1962999999999993E-3</v>
      </c>
      <c r="V9" s="134">
        <v>6.0032913061158911E-5</v>
      </c>
      <c r="W9" s="115">
        <v>2.7126886911945255E-2</v>
      </c>
      <c r="X9" s="115"/>
      <c r="Z9" s="134">
        <v>4.99E-5</v>
      </c>
      <c r="AA9" s="134">
        <v>4.9799999999999998E-5</v>
      </c>
      <c r="AB9" s="134">
        <v>1.7200000000000001E-5</v>
      </c>
      <c r="AC9" s="134">
        <v>8.3499999999999997E-5</v>
      </c>
      <c r="AD9" s="134">
        <v>1.6099999999999998E-5</v>
      </c>
      <c r="AE9" s="134">
        <v>1.8E-5</v>
      </c>
      <c r="AF9" s="134">
        <v>1.8E-5</v>
      </c>
      <c r="AG9" s="134">
        <v>6.19E-6</v>
      </c>
      <c r="AH9" s="134">
        <v>3.01E-5</v>
      </c>
      <c r="AI9" s="134">
        <v>5.8200000000000002E-6</v>
      </c>
      <c r="AJ9" s="134">
        <v>9.98E-5</v>
      </c>
      <c r="AK9" s="134">
        <v>9.9599999999999995E-5</v>
      </c>
      <c r="AL9" s="134">
        <v>3.43E-5</v>
      </c>
      <c r="AM9" s="134">
        <v>1.6689999999999999E-4</v>
      </c>
      <c r="AN9" s="134">
        <v>3.2299999999999999E-5</v>
      </c>
      <c r="AO9" s="134"/>
      <c r="AP9" s="134">
        <v>4.99E-5</v>
      </c>
      <c r="AQ9" s="134">
        <v>1.7200000000000001E-5</v>
      </c>
      <c r="AR9" s="134">
        <v>1.9623999999999999E-2</v>
      </c>
      <c r="AS9" s="134">
        <v>4.6921000000000003E-3</v>
      </c>
      <c r="AT9" s="134">
        <v>1.9671899999999999E-2</v>
      </c>
      <c r="AU9" s="134">
        <v>2.8950500000000001E-2</v>
      </c>
      <c r="AV9" s="134">
        <v>1.0393400000000001E-2</v>
      </c>
      <c r="AW9" s="134">
        <v>1.96635E-2</v>
      </c>
    </row>
    <row r="10" spans="1:49" x14ac:dyDescent="0.2">
      <c r="A10" s="49" t="s">
        <v>23</v>
      </c>
      <c r="B10" s="49">
        <v>0.1</v>
      </c>
      <c r="C10" s="60">
        <f t="shared" si="0"/>
        <v>0.27484906250000002</v>
      </c>
      <c r="D10" s="61"/>
      <c r="E10" s="62">
        <v>1061700</v>
      </c>
      <c r="F10" s="62">
        <v>274849.0625</v>
      </c>
      <c r="G10" s="62">
        <v>335433.8125</v>
      </c>
      <c r="H10" s="52"/>
      <c r="I10" s="113">
        <v>1.3829822852274012E-4</v>
      </c>
      <c r="J10" s="113">
        <f t="shared" si="1"/>
        <v>5.7000000000000003E-5</v>
      </c>
      <c r="K10" s="114">
        <v>5.5735682100926864E-3</v>
      </c>
      <c r="L10" s="113">
        <v>5.88179681556966E-5</v>
      </c>
      <c r="M10" s="113">
        <f t="shared" si="2"/>
        <v>2.0599999999999999E-5</v>
      </c>
      <c r="N10" s="112">
        <v>2.9475925737717715E-4</v>
      </c>
      <c r="O10" s="112">
        <f t="shared" si="3"/>
        <v>1.1650000000000001E-4</v>
      </c>
      <c r="P10" s="112">
        <v>1.1745119845840138E-4</v>
      </c>
      <c r="R10" s="134">
        <v>1.980928481719911E-2</v>
      </c>
      <c r="S10" s="134">
        <f t="shared" si="4"/>
        <v>7.958299999999998E-3</v>
      </c>
      <c r="T10" s="134">
        <v>1.9676429019230394E-2</v>
      </c>
      <c r="U10" s="134">
        <f>'Data-F7-8'!L10</f>
        <v>8.0138999999999991E-3</v>
      </c>
      <c r="V10" s="134">
        <v>1.3829822852274012E-4</v>
      </c>
      <c r="W10" s="115">
        <v>2.7126886911945255E-2</v>
      </c>
      <c r="X10" s="115"/>
      <c r="Z10" s="134">
        <v>1.06E-4</v>
      </c>
      <c r="AA10" s="134">
        <v>1.047E-4</v>
      </c>
      <c r="AB10" s="134">
        <v>2.9799999999999999E-5</v>
      </c>
      <c r="AC10" s="134">
        <v>1.63E-4</v>
      </c>
      <c r="AD10" s="134">
        <v>4.6400000000000003E-5</v>
      </c>
      <c r="AE10" s="134">
        <v>3.82E-5</v>
      </c>
      <c r="AF10" s="134">
        <v>3.7700000000000002E-5</v>
      </c>
      <c r="AG10" s="134">
        <v>1.0699999999999999E-5</v>
      </c>
      <c r="AH10" s="134">
        <v>5.8799999999999999E-5</v>
      </c>
      <c r="AI10" s="134">
        <v>1.6699999999999999E-5</v>
      </c>
      <c r="AJ10" s="134">
        <v>2.119E-4</v>
      </c>
      <c r="AK10" s="134">
        <v>2.0929999999999999E-4</v>
      </c>
      <c r="AL10" s="134">
        <v>5.9500000000000003E-5</v>
      </c>
      <c r="AM10" s="134">
        <v>3.258E-4</v>
      </c>
      <c r="AN10" s="134">
        <v>9.2700000000000004E-5</v>
      </c>
      <c r="AO10" s="134"/>
      <c r="AP10" s="134">
        <v>1.06E-4</v>
      </c>
      <c r="AQ10" s="134">
        <v>2.9799999999999999E-5</v>
      </c>
      <c r="AR10" s="134">
        <v>1.9676200000000001E-2</v>
      </c>
      <c r="AS10" s="134">
        <v>4.0888000000000001E-3</v>
      </c>
      <c r="AT10" s="134">
        <v>1.97781E-2</v>
      </c>
      <c r="AU10" s="134">
        <v>2.7790599999999999E-2</v>
      </c>
      <c r="AV10" s="134">
        <v>1.1765599999999999E-2</v>
      </c>
      <c r="AW10" s="134">
        <v>1.9832300000000001E-2</v>
      </c>
    </row>
    <row r="11" spans="1:49" x14ac:dyDescent="0.2">
      <c r="A11" s="49" t="s">
        <v>24</v>
      </c>
      <c r="B11" s="49">
        <v>0.1</v>
      </c>
      <c r="C11" s="60">
        <f t="shared" si="0"/>
        <v>0.40576131250000003</v>
      </c>
      <c r="D11" s="61"/>
      <c r="E11" s="62">
        <v>1061750</v>
      </c>
      <c r="F11" s="62">
        <v>405761.3125</v>
      </c>
      <c r="G11" s="62">
        <v>506975.90625</v>
      </c>
      <c r="H11" s="52"/>
      <c r="I11" s="113">
        <v>1.8415575024826545E-4</v>
      </c>
      <c r="J11" s="113">
        <f t="shared" si="1"/>
        <v>9.8699999999999987E-5</v>
      </c>
      <c r="K11" s="114">
        <v>5.5735682100926864E-3</v>
      </c>
      <c r="L11" s="113">
        <v>7.8323147582320011E-5</v>
      </c>
      <c r="M11" s="113">
        <f t="shared" si="2"/>
        <v>3.5599999999999998E-5</v>
      </c>
      <c r="N11" s="112">
        <v>3.9247643581647785E-4</v>
      </c>
      <c r="O11" s="112">
        <f t="shared" si="3"/>
        <v>1.9579999999999999E-4</v>
      </c>
      <c r="P11" s="112">
        <v>1.3634216850622562E-4</v>
      </c>
      <c r="R11" s="134">
        <v>2.7091449159209382E-2</v>
      </c>
      <c r="S11" s="134">
        <f t="shared" si="4"/>
        <v>8.5859999999999964E-3</v>
      </c>
      <c r="T11" s="134">
        <v>2.6917207325980522E-2</v>
      </c>
      <c r="U11" s="134">
        <f>'Data-F7-8'!L11</f>
        <v>8.5523000000000023E-3</v>
      </c>
      <c r="V11" s="134">
        <v>1.8415575024826545E-4</v>
      </c>
      <c r="W11" s="115">
        <v>2.7126886911945255E-2</v>
      </c>
      <c r="X11" s="115"/>
      <c r="Z11" s="134">
        <v>2.1550000000000001E-4</v>
      </c>
      <c r="AA11" s="134">
        <v>2.162E-4</v>
      </c>
      <c r="AB11" s="134">
        <v>5.0000000000000002E-5</v>
      </c>
      <c r="AC11" s="134">
        <v>3.1419999999999999E-4</v>
      </c>
      <c r="AD11" s="134">
        <v>1.182E-4</v>
      </c>
      <c r="AE11" s="134">
        <v>7.7700000000000005E-5</v>
      </c>
      <c r="AF11" s="134">
        <v>7.7899999999999996E-5</v>
      </c>
      <c r="AG11" s="134">
        <v>1.8E-5</v>
      </c>
      <c r="AH11" s="134">
        <v>1.133E-4</v>
      </c>
      <c r="AI11" s="134">
        <v>4.2599999999999999E-5</v>
      </c>
      <c r="AJ11" s="134">
        <v>4.306E-4</v>
      </c>
      <c r="AK11" s="134">
        <v>4.3199999999999998E-4</v>
      </c>
      <c r="AL11" s="134">
        <v>9.9900000000000002E-5</v>
      </c>
      <c r="AM11" s="134">
        <v>6.2779999999999997E-4</v>
      </c>
      <c r="AN11" s="134">
        <v>2.362E-4</v>
      </c>
      <c r="AO11" s="134"/>
      <c r="AP11" s="134">
        <v>2.1550000000000001E-4</v>
      </c>
      <c r="AQ11" s="134">
        <v>5.0000000000000002E-5</v>
      </c>
      <c r="AR11" s="134">
        <v>2.6917199999999999E-2</v>
      </c>
      <c r="AS11" s="134">
        <v>4.3635000000000002E-3</v>
      </c>
      <c r="AT11" s="134">
        <v>2.7121099999999999E-2</v>
      </c>
      <c r="AU11" s="134">
        <v>3.5674499999999998E-2</v>
      </c>
      <c r="AV11" s="134">
        <v>1.85676E-2</v>
      </c>
      <c r="AW11" s="134">
        <v>2.7088500000000001E-2</v>
      </c>
    </row>
    <row r="12" spans="1:49" x14ac:dyDescent="0.2">
      <c r="A12" s="49" t="str">
        <f>'Data-F3-4-5'!A5</f>
        <v>P90-95</v>
      </c>
      <c r="B12" s="49">
        <f>'Data-F3-4-5'!B5</f>
        <v>0.05</v>
      </c>
      <c r="C12" s="60">
        <f>'Data-F3-4-5'!C5</f>
        <v>0.6385793125</v>
      </c>
      <c r="D12" s="76" t="s">
        <v>77</v>
      </c>
      <c r="E12" s="62">
        <f>'Data-F3-4-5'!E5</f>
        <v>530858</v>
      </c>
      <c r="F12" s="62">
        <f>'Data-F3-4-5'!F5</f>
        <v>638579.3125</v>
      </c>
      <c r="G12" s="62">
        <f>'Data-F3-4-5'!G5</f>
        <v>758210.125</v>
      </c>
      <c r="H12" s="52"/>
      <c r="I12" s="113">
        <v>5.745309330513086E-4</v>
      </c>
      <c r="J12" s="113">
        <f t="shared" si="1"/>
        <v>2.5469999999999996E-4</v>
      </c>
      <c r="K12" s="114">
        <v>5.5735682100926864E-3</v>
      </c>
      <c r="L12" s="113">
        <v>2.4440817319845232E-4</v>
      </c>
      <c r="M12" s="113">
        <f t="shared" si="2"/>
        <v>9.1899999999999984E-5</v>
      </c>
      <c r="N12" s="112">
        <v>1.2239112914985697E-3</v>
      </c>
      <c r="O12" s="112">
        <f t="shared" si="3"/>
        <v>5.2509999999999992E-4</v>
      </c>
      <c r="P12" s="112">
        <v>7.0324624203901333E-4</v>
      </c>
      <c r="R12" s="134">
        <v>1.8310760490405118E-2</v>
      </c>
      <c r="S12" s="134">
        <f t="shared" si="4"/>
        <v>7.6376000000000013E-3</v>
      </c>
      <c r="T12" s="134">
        <v>1.7756633027235784E-2</v>
      </c>
      <c r="U12" s="134">
        <f>'Data-F7-8'!L12</f>
        <v>7.6000000000000009E-3</v>
      </c>
      <c r="V12" s="134">
        <v>5.745309330513086E-4</v>
      </c>
      <c r="W12" s="115">
        <v>2.7126886911945255E-2</v>
      </c>
      <c r="X12" s="115"/>
      <c r="Z12" s="134">
        <v>5.5440000000000003E-4</v>
      </c>
      <c r="AA12" s="134">
        <v>5.4620000000000005E-4</v>
      </c>
      <c r="AB12" s="134">
        <v>1.3420000000000001E-4</v>
      </c>
      <c r="AC12" s="134">
        <v>8.0909999999999999E-4</v>
      </c>
      <c r="AD12" s="134">
        <v>2.832E-4</v>
      </c>
      <c r="AE12" s="134">
        <v>1.9990000000000001E-4</v>
      </c>
      <c r="AF12" s="134">
        <v>1.9689999999999999E-4</v>
      </c>
      <c r="AG12" s="134">
        <v>4.8399999999999997E-5</v>
      </c>
      <c r="AH12" s="134">
        <v>2.9179999999999999E-4</v>
      </c>
      <c r="AI12" s="134">
        <v>1.021E-4</v>
      </c>
      <c r="AJ12" s="134">
        <v>1.1075E-3</v>
      </c>
      <c r="AK12" s="134">
        <v>1.0911E-3</v>
      </c>
      <c r="AL12" s="134">
        <v>2.6790000000000001E-4</v>
      </c>
      <c r="AM12" s="134">
        <v>1.6161999999999999E-3</v>
      </c>
      <c r="AN12" s="134">
        <v>5.6610000000000005E-4</v>
      </c>
      <c r="AO12" s="134"/>
      <c r="AP12" s="134">
        <v>5.5440000000000003E-4</v>
      </c>
      <c r="AQ12" s="134">
        <v>1.3420000000000001E-4</v>
      </c>
      <c r="AR12" s="134">
        <v>1.7755699999999999E-2</v>
      </c>
      <c r="AS12" s="134">
        <v>3.8776000000000001E-3</v>
      </c>
      <c r="AT12" s="134">
        <v>1.8290299999999999E-2</v>
      </c>
      <c r="AU12" s="134">
        <v>2.59162E-2</v>
      </c>
      <c r="AV12" s="134">
        <v>1.0664399999999999E-2</v>
      </c>
      <c r="AW12" s="134">
        <v>1.8278599999999999E-2</v>
      </c>
    </row>
    <row r="13" spans="1:49" x14ac:dyDescent="0.2">
      <c r="A13" s="49" t="str">
        <f>'Data-F3-4-5'!A6</f>
        <v>P95-99</v>
      </c>
      <c r="B13" s="49">
        <f>'Data-F3-4-5'!B6</f>
        <v>0.04</v>
      </c>
      <c r="C13" s="60">
        <f>'Data-F3-4-5'!C6</f>
        <v>0.91975012499999997</v>
      </c>
      <c r="D13" s="76" t="s">
        <v>87</v>
      </c>
      <c r="E13" s="62">
        <f>'Data-F3-4-5'!E6</f>
        <v>424687</v>
      </c>
      <c r="F13" s="62">
        <f>'Data-F3-4-5'!F6</f>
        <v>919750.125</v>
      </c>
      <c r="G13" s="62">
        <f>'Data-F3-4-5'!G6</f>
        <v>1251698.125</v>
      </c>
      <c r="H13" s="52"/>
      <c r="I13" s="113">
        <v>2.232586877718613E-3</v>
      </c>
      <c r="J13" s="113">
        <f t="shared" si="1"/>
        <v>8.5199999999999989E-4</v>
      </c>
      <c r="K13" s="114">
        <v>5.5735682100926864E-3</v>
      </c>
      <c r="L13" s="113">
        <v>9.5065922954308015E-4</v>
      </c>
      <c r="M13" s="113">
        <f t="shared" si="2"/>
        <v>3.0810000000000006E-4</v>
      </c>
      <c r="N13" s="112">
        <v>4.747131815431984E-3</v>
      </c>
      <c r="O13" s="112">
        <f t="shared" si="3"/>
        <v>1.7480000000000004E-3</v>
      </c>
      <c r="P13" s="112">
        <v>2.1565167175941961E-3</v>
      </c>
      <c r="R13" s="134">
        <v>3.4313669460097125E-2</v>
      </c>
      <c r="S13" s="134">
        <f t="shared" si="4"/>
        <v>1.1416300000000004E-2</v>
      </c>
      <c r="T13" s="134">
        <v>3.2224972684679824E-2</v>
      </c>
      <c r="U13" s="134">
        <f>'Data-F7-8'!L13</f>
        <v>1.15029E-2</v>
      </c>
      <c r="V13" s="134">
        <v>2.232586877718613E-3</v>
      </c>
      <c r="W13" s="115">
        <v>2.7126886911945255E-2</v>
      </c>
      <c r="X13" s="115"/>
      <c r="Z13" s="134">
        <v>2.3053000000000001E-3</v>
      </c>
      <c r="AA13" s="134">
        <v>2.2786E-3</v>
      </c>
      <c r="AB13" s="134">
        <v>4.483E-4</v>
      </c>
      <c r="AC13" s="134">
        <v>3.1573E-3</v>
      </c>
      <c r="AD13" s="134">
        <v>1.3998000000000001E-3</v>
      </c>
      <c r="AE13" s="134">
        <v>8.3199999999999995E-4</v>
      </c>
      <c r="AF13" s="134">
        <v>8.2240000000000004E-4</v>
      </c>
      <c r="AG13" s="134">
        <v>1.6210000000000001E-4</v>
      </c>
      <c r="AH13" s="134">
        <v>1.1401E-3</v>
      </c>
      <c r="AI13" s="134">
        <v>5.0469999999999996E-4</v>
      </c>
      <c r="AJ13" s="134">
        <v>4.5973999999999998E-3</v>
      </c>
      <c r="AK13" s="134">
        <v>4.5442E-3</v>
      </c>
      <c r="AL13" s="134">
        <v>8.9190000000000005E-4</v>
      </c>
      <c r="AM13" s="134">
        <v>6.2922000000000004E-3</v>
      </c>
      <c r="AN13" s="134">
        <v>2.7962E-3</v>
      </c>
      <c r="AO13" s="134"/>
      <c r="AP13" s="134">
        <v>2.3053000000000001E-3</v>
      </c>
      <c r="AQ13" s="134">
        <v>4.483E-4</v>
      </c>
      <c r="AR13" s="134">
        <v>3.22251E-2</v>
      </c>
      <c r="AS13" s="134">
        <v>5.8688999999999998E-3</v>
      </c>
      <c r="AT13" s="134">
        <v>3.4381799999999997E-2</v>
      </c>
      <c r="AU13" s="134">
        <v>4.5811600000000001E-2</v>
      </c>
      <c r="AV13" s="134">
        <v>2.2951900000000001E-2</v>
      </c>
      <c r="AW13" s="134">
        <v>3.4395299999999997E-2</v>
      </c>
    </row>
    <row r="14" spans="1:49" x14ac:dyDescent="0.2">
      <c r="A14" s="49" t="str">
        <f>'Data-F3-4-5'!A7</f>
        <v>P99-99.5</v>
      </c>
      <c r="B14" s="49">
        <f>'Data-F3-4-5'!B7</f>
        <v>5.0000000000000001E-3</v>
      </c>
      <c r="C14" s="60">
        <f>'Data-F3-4-5'!C7</f>
        <v>2.0183545000000001</v>
      </c>
      <c r="D14" s="76" t="s">
        <v>88</v>
      </c>
      <c r="E14" s="62">
        <f>'Data-F3-4-5'!E7</f>
        <v>53085</v>
      </c>
      <c r="F14" s="62">
        <f>'Data-F3-4-5'!F7</f>
        <v>2018354.5</v>
      </c>
      <c r="G14" s="62">
        <f>'Data-F3-4-5'!G7</f>
        <v>2423703.75</v>
      </c>
      <c r="H14" s="52"/>
      <c r="I14" s="113">
        <v>7.9394404550953545E-3</v>
      </c>
      <c r="J14" s="113">
        <f t="shared" si="1"/>
        <v>3.4893000000000007E-3</v>
      </c>
      <c r="K14" s="114">
        <v>5.5735682100926864E-3</v>
      </c>
      <c r="L14" s="113">
        <v>3.39183745051306E-3</v>
      </c>
      <c r="M14" s="113">
        <f t="shared" si="2"/>
        <v>1.2727000000000003E-3</v>
      </c>
      <c r="N14" s="112">
        <v>1.6773515010210047E-2</v>
      </c>
      <c r="O14" s="112">
        <f t="shared" si="3"/>
        <v>7.0247999999999977E-3</v>
      </c>
      <c r="P14" s="112">
        <v>7.2712078603043373E-3</v>
      </c>
      <c r="R14" s="134">
        <v>4.9763161933137165E-2</v>
      </c>
      <c r="S14" s="134">
        <f t="shared" si="4"/>
        <v>2.6688800000000006E-2</v>
      </c>
      <c r="T14" s="134">
        <v>4.2498550906745702E-2</v>
      </c>
      <c r="U14" s="134">
        <f>'Data-F7-8'!L14</f>
        <v>2.7034300000000001E-2</v>
      </c>
      <c r="V14" s="134">
        <v>7.9394404550953545E-3</v>
      </c>
      <c r="W14" s="115">
        <v>2.7126886911945255E-2</v>
      </c>
      <c r="X14" s="115"/>
      <c r="Z14" s="134">
        <v>8.5804999999999996E-3</v>
      </c>
      <c r="AA14" s="134">
        <v>8.4898999999999999E-3</v>
      </c>
      <c r="AB14" s="134">
        <v>1.8265E-3</v>
      </c>
      <c r="AC14" s="134">
        <v>1.20698E-2</v>
      </c>
      <c r="AD14" s="134">
        <v>4.9100999999999997E-3</v>
      </c>
      <c r="AE14" s="134">
        <v>3.1094999999999999E-3</v>
      </c>
      <c r="AF14" s="134">
        <v>3.0764999999999998E-3</v>
      </c>
      <c r="AG14" s="134">
        <v>6.6620000000000004E-4</v>
      </c>
      <c r="AH14" s="134">
        <v>4.3822000000000002E-3</v>
      </c>
      <c r="AI14" s="134">
        <v>1.7708000000000001E-3</v>
      </c>
      <c r="AJ14" s="134">
        <v>1.7005699999999999E-2</v>
      </c>
      <c r="AK14" s="134">
        <v>1.6827700000000001E-2</v>
      </c>
      <c r="AL14" s="134">
        <v>3.5842000000000001E-3</v>
      </c>
      <c r="AM14" s="134">
        <v>2.3852499999999999E-2</v>
      </c>
      <c r="AN14" s="134">
        <v>9.8028999999999998E-3</v>
      </c>
      <c r="AO14" s="134"/>
      <c r="AP14" s="134">
        <v>8.5804999999999996E-3</v>
      </c>
      <c r="AQ14" s="134">
        <v>1.8265E-3</v>
      </c>
      <c r="AR14" s="134">
        <v>4.2474699999999997E-2</v>
      </c>
      <c r="AS14" s="134">
        <v>1.37933E-2</v>
      </c>
      <c r="AT14" s="134">
        <v>5.0326299999999997E-2</v>
      </c>
      <c r="AU14" s="134">
        <v>7.7078400000000005E-2</v>
      </c>
      <c r="AV14" s="134">
        <v>2.3574299999999999E-2</v>
      </c>
      <c r="AW14" s="134">
        <v>5.03896E-2</v>
      </c>
    </row>
    <row r="15" spans="1:49" x14ac:dyDescent="0.2">
      <c r="A15" s="49" t="str">
        <f>'Data-F3-4-5'!A8</f>
        <v>P99.5-99.9</v>
      </c>
      <c r="B15" s="49">
        <f>'Data-F3-4-5'!B8</f>
        <v>4.0000000000000001E-3</v>
      </c>
      <c r="C15" s="60">
        <f>'Data-F3-4-5'!C8</f>
        <v>3.0324402500000001</v>
      </c>
      <c r="D15" s="76" t="s">
        <v>89</v>
      </c>
      <c r="E15" s="62">
        <f>'Data-F3-4-5'!E8</f>
        <v>42469</v>
      </c>
      <c r="F15" s="62">
        <f>'Data-F3-4-5'!F8</f>
        <v>3032440.25</v>
      </c>
      <c r="G15" s="62">
        <f>'Data-F3-4-5'!G8</f>
        <v>4718191.5</v>
      </c>
      <c r="H15" s="52"/>
      <c r="I15" s="113">
        <v>2.7303098433009636E-2</v>
      </c>
      <c r="J15" s="113">
        <f t="shared" si="1"/>
        <v>1.0687800000000001E-2</v>
      </c>
      <c r="K15" s="114">
        <v>5.5735682100926864E-3</v>
      </c>
      <c r="L15" s="113">
        <v>1.1796137569972824E-2</v>
      </c>
      <c r="M15" s="113">
        <f t="shared" si="2"/>
        <v>4.0251999999999996E-3</v>
      </c>
      <c r="N15" s="112">
        <v>5.645664474860581E-2</v>
      </c>
      <c r="O15" s="112">
        <f t="shared" si="3"/>
        <v>2.0758200000000004E-2</v>
      </c>
      <c r="P15" s="112">
        <v>3.1376818250728911E-2</v>
      </c>
      <c r="R15" s="134">
        <v>6.2024680883201448E-2</v>
      </c>
      <c r="S15" s="134">
        <f t="shared" si="4"/>
        <v>2.7562600000000007E-2</v>
      </c>
      <c r="T15" s="134">
        <v>3.6727110263563983E-2</v>
      </c>
      <c r="V15" s="134">
        <v>2.7303098433009636E-2</v>
      </c>
      <c r="W15" s="115">
        <v>2.7126886911945255E-2</v>
      </c>
      <c r="X15" s="115"/>
      <c r="Z15" s="134">
        <v>2.9978000000000001E-2</v>
      </c>
      <c r="AA15" s="134">
        <v>2.9570699999999998E-2</v>
      </c>
      <c r="AB15" s="134">
        <v>5.6609E-3</v>
      </c>
      <c r="AC15" s="134">
        <v>4.0665800000000002E-2</v>
      </c>
      <c r="AD15" s="134">
        <v>1.8475599999999998E-2</v>
      </c>
      <c r="AE15" s="134">
        <v>1.10153E-2</v>
      </c>
      <c r="AF15" s="134">
        <v>1.0862800000000001E-2</v>
      </c>
      <c r="AG15" s="134">
        <v>2.1315000000000001E-3</v>
      </c>
      <c r="AH15" s="134">
        <v>1.50405E-2</v>
      </c>
      <c r="AI15" s="134">
        <v>6.6851000000000002E-3</v>
      </c>
      <c r="AJ15" s="134">
        <v>5.81804E-2</v>
      </c>
      <c r="AK15" s="134">
        <v>5.7412699999999997E-2</v>
      </c>
      <c r="AL15" s="134">
        <v>1.0591100000000001E-2</v>
      </c>
      <c r="AM15" s="134">
        <v>7.8170900000000001E-2</v>
      </c>
      <c r="AN15" s="134">
        <v>3.66545E-2</v>
      </c>
      <c r="AO15" s="134"/>
      <c r="AP15" s="134">
        <v>2.9978000000000001E-2</v>
      </c>
      <c r="AQ15" s="134">
        <v>5.6609E-3</v>
      </c>
      <c r="AR15" s="134">
        <v>3.6720000000000003E-2</v>
      </c>
      <c r="AS15" s="134">
        <v>1.38379E-2</v>
      </c>
      <c r="AT15" s="134">
        <v>6.4496399999999995E-2</v>
      </c>
      <c r="AU15" s="134">
        <v>9.1880100000000006E-2</v>
      </c>
      <c r="AV15" s="134">
        <v>3.7112800000000001E-2</v>
      </c>
      <c r="AW15" s="134">
        <v>6.43175E-2</v>
      </c>
    </row>
    <row r="16" spans="1:49" x14ac:dyDescent="0.2">
      <c r="A16" s="49" t="str">
        <f>'Data-F3-4-5'!A9</f>
        <v>P99.9-P99.95</v>
      </c>
      <c r="B16" s="49">
        <f>'Data-F3-4-5'!B9</f>
        <v>5.0000000000000001E-4</v>
      </c>
      <c r="C16" s="60">
        <f>'Data-F3-4-5'!C9</f>
        <v>9.0791989999999991</v>
      </c>
      <c r="D16" s="105" t="s">
        <v>241</v>
      </c>
      <c r="E16" s="62">
        <f>'Data-F3-4-5'!E9</f>
        <v>5309</v>
      </c>
      <c r="F16" s="62">
        <f>'Data-F3-4-5'!F9</f>
        <v>9079199</v>
      </c>
      <c r="G16" s="62">
        <f>'Data-F3-4-5'!G9</f>
        <v>11278564</v>
      </c>
      <c r="H16" s="52"/>
      <c r="I16" s="113">
        <v>5.3150880607844259E-2</v>
      </c>
      <c r="J16" s="113">
        <f t="shared" si="1"/>
        <v>1.9612200000000003E-2</v>
      </c>
      <c r="K16" s="114">
        <v>5.5735682100926864E-3</v>
      </c>
      <c r="L16" s="113">
        <v>2.3315401757931214E-2</v>
      </c>
      <c r="M16" s="113">
        <f t="shared" si="2"/>
        <v>7.5998000000000003E-3</v>
      </c>
      <c r="N16" s="112">
        <v>0.10687161629663539</v>
      </c>
      <c r="O16" s="112">
        <f t="shared" si="3"/>
        <v>3.6720100000000006E-2</v>
      </c>
      <c r="P16" s="112">
        <v>5.681683041930112E-2</v>
      </c>
      <c r="R16" s="134">
        <v>8.5973834366028595E-2</v>
      </c>
      <c r="S16" s="134">
        <f t="shared" si="4"/>
        <v>3.0897099999999997E-2</v>
      </c>
      <c r="T16" s="134">
        <v>3.6727110263563983E-2</v>
      </c>
      <c r="U16" s="134"/>
      <c r="V16" s="134">
        <v>5.3150880607844259E-2</v>
      </c>
      <c r="W16" s="115">
        <v>2.7126886911945255E-2</v>
      </c>
      <c r="X16" s="115"/>
      <c r="Z16" s="134">
        <v>5.1487100000000001E-2</v>
      </c>
      <c r="AA16" s="134">
        <v>5.06531E-2</v>
      </c>
      <c r="AB16" s="134">
        <v>1.0431899999999999E-2</v>
      </c>
      <c r="AC16" s="134">
        <v>7.1099300000000004E-2</v>
      </c>
      <c r="AD16" s="134">
        <v>3.0206899999999998E-2</v>
      </c>
      <c r="AE16" s="134">
        <v>1.9187900000000001E-2</v>
      </c>
      <c r="AF16" s="134">
        <v>1.88667E-2</v>
      </c>
      <c r="AG16" s="134">
        <v>4.0413999999999997E-3</v>
      </c>
      <c r="AH16" s="134">
        <v>2.6787700000000001E-2</v>
      </c>
      <c r="AI16" s="134">
        <v>1.0945699999999999E-2</v>
      </c>
      <c r="AJ16" s="134">
        <v>9.7882899999999995E-2</v>
      </c>
      <c r="AK16" s="134">
        <v>9.6373600000000004E-2</v>
      </c>
      <c r="AL16" s="134">
        <v>1.8735100000000001E-2</v>
      </c>
      <c r="AM16" s="134">
        <v>0.13309370000000001</v>
      </c>
      <c r="AN16" s="134">
        <v>5.9653499999999998E-2</v>
      </c>
      <c r="AO16" s="134"/>
      <c r="AP16" s="134">
        <v>5.1487100000000001E-2</v>
      </c>
      <c r="AQ16" s="134">
        <v>1.0431899999999999E-2</v>
      </c>
      <c r="AR16" s="134">
        <v>3.6720000000000003E-2</v>
      </c>
      <c r="AS16" s="134">
        <v>1.38379E-2</v>
      </c>
      <c r="AT16" s="134">
        <v>8.4425899999999998E-2</v>
      </c>
      <c r="AU16" s="134">
        <v>0.11535869999999999</v>
      </c>
      <c r="AV16" s="134">
        <v>5.3493199999999998E-2</v>
      </c>
      <c r="AW16" s="134">
        <v>8.4461599999999998E-2</v>
      </c>
    </row>
    <row r="17" spans="1:49" x14ac:dyDescent="0.2">
      <c r="A17" s="49" t="str">
        <f>'Data-F3-4-5'!A10</f>
        <v>P99.95-P99.99</v>
      </c>
      <c r="B17" s="49">
        <f>'Data-F3-4-5'!B10</f>
        <v>4.0000000000000002E-4</v>
      </c>
      <c r="C17" s="60">
        <f>'Data-F3-4-5'!C10</f>
        <v>14.649673999999999</v>
      </c>
      <c r="D17" s="61" t="str">
        <f>'Data-F3-4-5'!D10</f>
        <v>P99.95-P99.99          [14.6 – 44.5]</v>
      </c>
      <c r="E17" s="62">
        <f>'Data-F3-4-5'!E10</f>
        <v>4247</v>
      </c>
      <c r="F17" s="62">
        <f>'Data-F3-4-5'!F10</f>
        <v>14649674</v>
      </c>
      <c r="G17" s="62">
        <f>'Data-F3-4-5'!G10</f>
        <v>23228520</v>
      </c>
      <c r="H17" s="53"/>
      <c r="I17" s="113">
        <v>0.1016020855099284</v>
      </c>
      <c r="J17" s="113">
        <f t="shared" si="1"/>
        <v>4.4902899999999996E-2</v>
      </c>
      <c r="K17" s="114">
        <v>5.5735682100926864E-3</v>
      </c>
      <c r="L17" s="113">
        <v>4.5887293836684093E-2</v>
      </c>
      <c r="M17" s="113">
        <f t="shared" si="2"/>
        <v>1.8913200000000005E-2</v>
      </c>
      <c r="N17" s="112">
        <v>0.19424710801303163</v>
      </c>
      <c r="O17" s="112">
        <f t="shared" si="3"/>
        <v>7.1977099999999988E-2</v>
      </c>
      <c r="P17" s="112">
        <v>8.8078526105013641E-2</v>
      </c>
      <c r="R17" s="134">
        <v>0.13086609377843</v>
      </c>
      <c r="S17" s="134">
        <f t="shared" si="4"/>
        <v>4.6519200000000011E-2</v>
      </c>
      <c r="T17" s="134">
        <v>3.6727110263563983E-2</v>
      </c>
      <c r="U17" s="134">
        <f>'Data-F7-8'!L14</f>
        <v>2.7034300000000001E-2</v>
      </c>
      <c r="V17" s="134">
        <v>0.1016020855099284</v>
      </c>
      <c r="W17" s="115">
        <v>2.7126886911945255E-2</v>
      </c>
      <c r="X17" s="115"/>
      <c r="Z17" s="134">
        <v>0.11576790000000001</v>
      </c>
      <c r="AA17" s="134">
        <v>0.1158785</v>
      </c>
      <c r="AB17" s="134">
        <v>2.2853600000000002E-2</v>
      </c>
      <c r="AC17" s="134">
        <v>0.1606708</v>
      </c>
      <c r="AD17" s="134">
        <v>7.1086300000000005E-2</v>
      </c>
      <c r="AE17" s="134">
        <v>4.5059299999999997E-2</v>
      </c>
      <c r="AF17" s="134">
        <v>4.5105899999999997E-2</v>
      </c>
      <c r="AG17" s="134">
        <v>9.6259999999999991E-3</v>
      </c>
      <c r="AH17" s="134">
        <v>6.3972500000000002E-2</v>
      </c>
      <c r="AI17" s="134">
        <v>2.6239200000000001E-2</v>
      </c>
      <c r="AJ17" s="134">
        <v>0.20742089999999999</v>
      </c>
      <c r="AK17" s="134">
        <v>0.20759859999999999</v>
      </c>
      <c r="AL17" s="134">
        <v>3.6723699999999998E-2</v>
      </c>
      <c r="AM17" s="134">
        <v>0.27957569999999998</v>
      </c>
      <c r="AN17" s="134">
        <v>0.13562150000000001</v>
      </c>
      <c r="AO17" s="134"/>
      <c r="AP17" s="134">
        <v>0.11576790000000001</v>
      </c>
      <c r="AQ17" s="134">
        <v>2.2853600000000002E-2</v>
      </c>
      <c r="AR17" s="134">
        <v>3.6720000000000003E-2</v>
      </c>
      <c r="AS17" s="134">
        <v>1.38379E-2</v>
      </c>
      <c r="AT17" s="134">
        <v>0.1439859</v>
      </c>
      <c r="AU17" s="134">
        <v>0.1904488</v>
      </c>
      <c r="AV17" s="134">
        <v>9.7522999999999999E-2</v>
      </c>
      <c r="AW17" s="134">
        <v>0.14392959999999999</v>
      </c>
    </row>
    <row r="18" spans="1:49" x14ac:dyDescent="0.2">
      <c r="A18" s="49" t="str">
        <f>'Data-F3-4-5'!A11</f>
        <v>P99.99-P100</v>
      </c>
      <c r="B18" s="49">
        <f>'Data-F3-4-5'!B11</f>
        <v>1E-4</v>
      </c>
      <c r="C18" s="60">
        <f>'Data-F3-4-5'!C11</f>
        <v>44.513640000000002</v>
      </c>
      <c r="D18" s="61" t="str">
        <f>'Data-F3-4-5'!D11</f>
        <v>Top 0.01%          [&gt; 44.5]</v>
      </c>
      <c r="E18" s="62">
        <f>'Data-F3-4-5'!E11</f>
        <v>1062</v>
      </c>
      <c r="F18" s="62">
        <f>'Data-F3-4-5'!F11</f>
        <v>44513640</v>
      </c>
      <c r="G18" s="62">
        <f>'Data-F3-4-5'!G11</f>
        <v>147540784</v>
      </c>
      <c r="H18" s="49"/>
      <c r="I18" s="113">
        <v>0.24376526052834299</v>
      </c>
      <c r="J18" s="113">
        <f t="shared" si="1"/>
        <v>5.9080699999999986E-2</v>
      </c>
      <c r="K18" s="114">
        <v>5.5735682100926864E-3</v>
      </c>
      <c r="L18" s="113">
        <v>0.12055439599768887</v>
      </c>
      <c r="M18" s="113">
        <f t="shared" si="2"/>
        <v>2.975620000000001E-2</v>
      </c>
      <c r="N18" s="112">
        <v>0.40727471317652603</v>
      </c>
      <c r="O18" s="112">
        <f t="shared" si="3"/>
        <v>7.5281299999999995E-2</v>
      </c>
      <c r="P18" s="112">
        <v>0.26930959055586517</v>
      </c>
      <c r="R18" s="134">
        <v>0.26258678358820525</v>
      </c>
      <c r="S18" s="134">
        <f t="shared" si="4"/>
        <v>5.5313399999999957E-2</v>
      </c>
      <c r="T18" s="134">
        <v>3.6727110263563983E-2</v>
      </c>
      <c r="U18" s="134"/>
      <c r="V18" s="134">
        <v>0.24376526052834299</v>
      </c>
      <c r="W18" s="115">
        <v>2.7126886911945255E-2</v>
      </c>
      <c r="X18" s="115"/>
      <c r="Z18" s="134">
        <v>0.24669679999999999</v>
      </c>
      <c r="AA18" s="134">
        <v>0.24805289999999999</v>
      </c>
      <c r="AB18" s="134">
        <v>2.94519E-2</v>
      </c>
      <c r="AC18" s="134">
        <v>0.30577749999999998</v>
      </c>
      <c r="AD18" s="134">
        <v>0.19032830000000001</v>
      </c>
      <c r="AE18" s="134">
        <v>0.10556699999999999</v>
      </c>
      <c r="AF18" s="134">
        <v>0.1062567</v>
      </c>
      <c r="AG18" s="134">
        <v>1.4830100000000001E-2</v>
      </c>
      <c r="AH18" s="134">
        <v>0.1353232</v>
      </c>
      <c r="AI18" s="134">
        <v>7.7190300000000003E-2</v>
      </c>
      <c r="AJ18" s="134">
        <v>0.39562750000000002</v>
      </c>
      <c r="AK18" s="134">
        <v>0.39737040000000001</v>
      </c>
      <c r="AL18" s="134">
        <v>3.8409499999999999E-2</v>
      </c>
      <c r="AM18" s="134">
        <v>0.47265170000000001</v>
      </c>
      <c r="AN18" s="134">
        <v>0.32208920000000002</v>
      </c>
      <c r="AO18" s="134"/>
      <c r="AP18" s="134">
        <v>0.24669679999999999</v>
      </c>
      <c r="AQ18" s="134">
        <v>2.94519E-2</v>
      </c>
      <c r="AR18" s="134">
        <v>3.6720000000000003E-2</v>
      </c>
      <c r="AS18" s="134">
        <v>1.38379E-2</v>
      </c>
      <c r="AT18" s="134">
        <v>0.26529940000000002</v>
      </c>
      <c r="AU18" s="134">
        <v>0.32071699999999997</v>
      </c>
      <c r="AV18" s="134">
        <v>0.20988180000000001</v>
      </c>
      <c r="AW18" s="134">
        <v>0.26540360000000002</v>
      </c>
    </row>
    <row r="19" spans="1:49" x14ac:dyDescent="0.2">
      <c r="A19" s="71"/>
      <c r="B19" s="49"/>
      <c r="H19" s="49"/>
      <c r="I19" s="54"/>
      <c r="J19" s="54"/>
      <c r="K19" s="49"/>
      <c r="L19" s="54"/>
      <c r="M19" s="54"/>
      <c r="N19" s="54"/>
      <c r="O19" s="54"/>
      <c r="P19" s="54"/>
      <c r="Y19" s="130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</row>
    <row r="20" spans="1:49" x14ac:dyDescent="0.2">
      <c r="A20" s="71"/>
      <c r="B20" s="49"/>
      <c r="H20" s="49"/>
      <c r="I20" s="54"/>
      <c r="J20" s="54"/>
      <c r="K20" s="49"/>
      <c r="L20" s="54"/>
      <c r="M20" s="54"/>
      <c r="N20" s="54"/>
      <c r="O20" s="54"/>
      <c r="P20" s="54"/>
      <c r="Y20" s="130"/>
      <c r="AC20" s="49"/>
      <c r="AD20" s="49"/>
      <c r="AE20" s="49"/>
    </row>
    <row r="21" spans="1:49" x14ac:dyDescent="0.2">
      <c r="A21" s="49" t="s">
        <v>0</v>
      </c>
      <c r="B21" s="69">
        <f>SUM(B3:B18)</f>
        <v>0.99999999999999989</v>
      </c>
      <c r="E21" s="62">
        <f>SUM(E3:E18)</f>
        <v>10617167</v>
      </c>
      <c r="F21" s="63"/>
      <c r="G21" s="62">
        <f>SUMPRODUCT(G3:G18,B3:B18)</f>
        <v>278961.94722472614</v>
      </c>
      <c r="H21" s="49"/>
      <c r="K21" s="49"/>
      <c r="T21" s="52"/>
      <c r="U21" s="52"/>
      <c r="V21" s="130"/>
      <c r="W21" s="64"/>
      <c r="X21" s="64"/>
      <c r="AC21" s="51"/>
      <c r="AD21" s="51"/>
      <c r="AE21" s="51"/>
    </row>
    <row r="22" spans="1:49" x14ac:dyDescent="0.2">
      <c r="W22" s="64"/>
      <c r="X22" s="64"/>
      <c r="Z22" s="131"/>
      <c r="AA22" s="131"/>
      <c r="AB22" s="131"/>
      <c r="AC22" s="64"/>
      <c r="AD22" s="64"/>
      <c r="AE22" s="64"/>
    </row>
    <row r="23" spans="1:49" x14ac:dyDescent="0.2">
      <c r="N23" s="129"/>
      <c r="O23" s="129"/>
      <c r="P23" s="129"/>
      <c r="V23" s="129"/>
    </row>
    <row r="24" spans="1:49" x14ac:dyDescent="0.2">
      <c r="N24" s="129"/>
      <c r="O24" s="129"/>
      <c r="P24" s="129"/>
      <c r="V24" s="129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19"/>
  <sheetViews>
    <sheetView workbookViewId="0">
      <selection activeCell="L15" sqref="L15"/>
    </sheetView>
  </sheetViews>
  <sheetFormatPr baseColWidth="10" defaultColWidth="10.83203125" defaultRowHeight="16" x14ac:dyDescent="0.2"/>
  <cols>
    <col min="1" max="1" width="13.83203125" style="116" customWidth="1"/>
    <col min="2" max="2" width="15.33203125" style="116" bestFit="1" customWidth="1"/>
    <col min="3" max="3" width="15.33203125" style="116" customWidth="1"/>
    <col min="4" max="4" width="13.6640625" style="116" customWidth="1"/>
    <col min="5" max="5" width="12.1640625" style="116" bestFit="1" customWidth="1"/>
    <col min="6" max="6" width="14.5" style="116" customWidth="1"/>
    <col min="7" max="16384" width="10.83203125" style="116"/>
  </cols>
  <sheetData>
    <row r="1" spans="1:26" x14ac:dyDescent="0.2">
      <c r="B1" s="48" t="s">
        <v>285</v>
      </c>
      <c r="I1" s="161" t="s">
        <v>308</v>
      </c>
      <c r="Q1" s="48" t="s">
        <v>315</v>
      </c>
      <c r="V1" s="161" t="s">
        <v>318</v>
      </c>
    </row>
    <row r="2" spans="1:26" s="122" customFormat="1" ht="85" x14ac:dyDescent="0.2">
      <c r="A2" s="122" t="s">
        <v>327</v>
      </c>
      <c r="B2" s="117" t="s">
        <v>36</v>
      </c>
      <c r="C2" s="135" t="s">
        <v>284</v>
      </c>
      <c r="D2" s="117" t="s">
        <v>34</v>
      </c>
      <c r="E2" s="117"/>
      <c r="F2" s="117" t="s">
        <v>33</v>
      </c>
      <c r="G2" s="132" t="s">
        <v>272</v>
      </c>
      <c r="H2" s="132"/>
      <c r="I2" s="122" t="s">
        <v>306</v>
      </c>
      <c r="J2" s="122" t="s">
        <v>304</v>
      </c>
      <c r="K2" s="122" t="s">
        <v>305</v>
      </c>
      <c r="L2" s="159" t="s">
        <v>307</v>
      </c>
      <c r="Q2" s="132"/>
      <c r="R2" s="117" t="s">
        <v>33</v>
      </c>
      <c r="S2" s="162" t="s">
        <v>307</v>
      </c>
      <c r="T2" s="132"/>
      <c r="V2" s="122" t="s">
        <v>316</v>
      </c>
      <c r="W2" s="122" t="s">
        <v>306</v>
      </c>
      <c r="X2" s="122" t="s">
        <v>304</v>
      </c>
      <c r="Y2" s="122" t="s">
        <v>305</v>
      </c>
      <c r="Z2" s="122" t="s">
        <v>317</v>
      </c>
    </row>
    <row r="3" spans="1:26" x14ac:dyDescent="0.2">
      <c r="A3" s="116" t="s">
        <v>29</v>
      </c>
      <c r="B3" s="123">
        <v>0.12389221107414287</v>
      </c>
      <c r="C3" s="123">
        <v>0.22596993997468195</v>
      </c>
      <c r="D3" s="123">
        <v>2.7995915499754692E-2</v>
      </c>
      <c r="E3" s="123">
        <v>1.7731960956043707E-2</v>
      </c>
      <c r="F3" s="136">
        <v>3.557547874281549E-2</v>
      </c>
      <c r="G3" s="136">
        <v>2.1456250072383665E-2</v>
      </c>
      <c r="H3" s="136"/>
      <c r="I3" s="125">
        <v>3.5118700000000003E-2</v>
      </c>
      <c r="J3" s="125">
        <v>-1.2937000000000001E-3</v>
      </c>
      <c r="K3" s="125">
        <v>7.15311E-2</v>
      </c>
      <c r="L3" s="160">
        <f>$I3-J3</f>
        <v>3.6412400000000004E-2</v>
      </c>
      <c r="Q3" s="136" t="s">
        <v>29</v>
      </c>
      <c r="R3" s="136">
        <f t="shared" ref="R3:R14" si="0">F3</f>
        <v>3.557547874281549E-2</v>
      </c>
      <c r="S3" s="136">
        <f t="shared" ref="S3:S16" si="1">Y3-W3</f>
        <v>3.2916699999999993E-2</v>
      </c>
      <c r="T3" s="136"/>
      <c r="V3" s="160">
        <v>3.5575500000000003E-2</v>
      </c>
      <c r="W3" s="160">
        <v>3.5118700000000003E-2</v>
      </c>
      <c r="X3" s="160">
        <v>2.2019000000000001E-3</v>
      </c>
      <c r="Y3" s="160">
        <v>6.8035399999999996E-2</v>
      </c>
      <c r="Z3" s="160">
        <v>1.67946E-2</v>
      </c>
    </row>
    <row r="4" spans="1:26" x14ac:dyDescent="0.2">
      <c r="A4" s="116" t="s">
        <v>17</v>
      </c>
      <c r="B4" s="123">
        <v>5.3575356362219467E-2</v>
      </c>
      <c r="C4" s="123">
        <v>0.26180216172960258</v>
      </c>
      <c r="D4" s="123">
        <v>1.4026144111062873E-2</v>
      </c>
      <c r="E4" s="123">
        <v>1.7731960956043707E-2</v>
      </c>
      <c r="F4" s="136">
        <v>1.7473065274491204E-2</v>
      </c>
      <c r="G4" s="136">
        <v>2.1456250072383665E-2</v>
      </c>
      <c r="H4" s="136"/>
      <c r="I4" s="125">
        <v>1.7601599999999998E-2</v>
      </c>
      <c r="J4" s="125">
        <v>8.9686000000000002E-3</v>
      </c>
      <c r="K4" s="125">
        <v>2.62346E-2</v>
      </c>
      <c r="L4" s="160">
        <f t="shared" ref="L4:L15" si="2">$I4-J4</f>
        <v>8.6329999999999983E-3</v>
      </c>
      <c r="Q4" s="136" t="s">
        <v>17</v>
      </c>
      <c r="R4" s="136">
        <f t="shared" si="0"/>
        <v>1.7473065274491204E-2</v>
      </c>
      <c r="S4" s="136">
        <f t="shared" si="1"/>
        <v>9.3275000000000025E-3</v>
      </c>
      <c r="T4" s="136"/>
      <c r="V4" s="160">
        <v>1.7472700000000001E-2</v>
      </c>
      <c r="W4" s="160">
        <v>1.7601599999999998E-2</v>
      </c>
      <c r="X4" s="160">
        <v>8.2740999999999995E-3</v>
      </c>
      <c r="Y4" s="160">
        <v>2.6929100000000001E-2</v>
      </c>
      <c r="Z4" s="160">
        <v>4.7590000000000002E-3</v>
      </c>
    </row>
    <row r="5" spans="1:26" x14ac:dyDescent="0.2">
      <c r="A5" s="116" t="s">
        <v>18</v>
      </c>
      <c r="B5" s="123">
        <v>5.9737044177774826E-2</v>
      </c>
      <c r="C5" s="123">
        <v>0.1730041590431049</v>
      </c>
      <c r="D5" s="123">
        <v>1.0334757091696739E-2</v>
      </c>
      <c r="E5" s="123">
        <v>1.7731960956043707E-2</v>
      </c>
      <c r="F5" s="136">
        <v>1.3722230990371804E-2</v>
      </c>
      <c r="G5" s="136">
        <v>2.1456250072383665E-2</v>
      </c>
      <c r="H5" s="136"/>
      <c r="I5" s="125">
        <v>1.3710399999999999E-2</v>
      </c>
      <c r="J5" s="125">
        <v>4.4955999999999998E-3</v>
      </c>
      <c r="K5" s="125">
        <v>2.29252E-2</v>
      </c>
      <c r="L5" s="160">
        <f t="shared" si="2"/>
        <v>9.2147999999999987E-3</v>
      </c>
      <c r="Q5" s="136" t="s">
        <v>18</v>
      </c>
      <c r="R5" s="136">
        <f t="shared" si="0"/>
        <v>1.3722230990371804E-2</v>
      </c>
      <c r="S5" s="136">
        <f t="shared" si="1"/>
        <v>9.1154000000000009E-3</v>
      </c>
      <c r="T5" s="136"/>
      <c r="V5" s="160">
        <v>1.3722099999999999E-2</v>
      </c>
      <c r="W5" s="160">
        <v>1.3710399999999999E-2</v>
      </c>
      <c r="X5" s="160">
        <v>4.5950000000000001E-3</v>
      </c>
      <c r="Y5" s="160">
        <v>2.28258E-2</v>
      </c>
      <c r="Z5" s="160">
        <v>4.6508000000000001E-3</v>
      </c>
    </row>
    <row r="6" spans="1:26" x14ac:dyDescent="0.2">
      <c r="A6" s="116" t="s">
        <v>19</v>
      </c>
      <c r="B6" s="123">
        <v>9.4974009938248588E-2</v>
      </c>
      <c r="C6" s="123">
        <v>0.11397662209247422</v>
      </c>
      <c r="D6" s="123">
        <v>1.082481683933865E-2</v>
      </c>
      <c r="E6" s="123">
        <v>1.7731960956043707E-2</v>
      </c>
      <c r="F6" s="136">
        <v>1.3660965701205523E-2</v>
      </c>
      <c r="G6" s="136">
        <v>2.1456250072383665E-2</v>
      </c>
      <c r="H6" s="136"/>
      <c r="I6" s="125">
        <v>1.3758299999999999E-2</v>
      </c>
      <c r="J6" s="125">
        <v>6.0381000000000002E-3</v>
      </c>
      <c r="K6" s="125">
        <v>2.1478500000000001E-2</v>
      </c>
      <c r="L6" s="160">
        <f t="shared" si="2"/>
        <v>7.7201999999999991E-3</v>
      </c>
      <c r="Q6" s="136" t="s">
        <v>19</v>
      </c>
      <c r="R6" s="136">
        <f t="shared" si="0"/>
        <v>1.3660965701205523E-2</v>
      </c>
      <c r="S6" s="136">
        <f t="shared" si="1"/>
        <v>7.2818999999999991E-3</v>
      </c>
      <c r="T6" s="136"/>
      <c r="V6" s="160">
        <v>1.36609E-2</v>
      </c>
      <c r="W6" s="160">
        <v>1.3758299999999999E-2</v>
      </c>
      <c r="X6" s="160">
        <v>6.4762999999999999E-3</v>
      </c>
      <c r="Y6" s="160">
        <v>2.1040199999999998E-2</v>
      </c>
      <c r="Z6" s="160">
        <v>3.7152999999999999E-3</v>
      </c>
    </row>
    <row r="7" spans="1:26" x14ac:dyDescent="0.2">
      <c r="A7" s="116" t="s">
        <v>20</v>
      </c>
      <c r="B7" s="123">
        <v>9.1667840958797112E-2</v>
      </c>
      <c r="C7" s="123">
        <v>9.3583054236036384E-2</v>
      </c>
      <c r="D7" s="123">
        <v>8.5785565321474678E-3</v>
      </c>
      <c r="E7" s="123">
        <v>1.7731960956043707E-2</v>
      </c>
      <c r="F7" s="136">
        <v>1.0678678975948905E-2</v>
      </c>
      <c r="G7" s="136">
        <v>2.1456250072383665E-2</v>
      </c>
      <c r="H7" s="136"/>
      <c r="I7" s="125">
        <v>1.07758E-2</v>
      </c>
      <c r="J7" s="125">
        <v>4.2798999999999997E-3</v>
      </c>
      <c r="K7" s="125">
        <v>1.72718E-2</v>
      </c>
      <c r="L7" s="160">
        <f t="shared" si="2"/>
        <v>6.4959000000000006E-3</v>
      </c>
      <c r="Q7" s="136" t="s">
        <v>20</v>
      </c>
      <c r="R7" s="136">
        <f t="shared" si="0"/>
        <v>1.0678678975948905E-2</v>
      </c>
      <c r="S7" s="136">
        <f t="shared" si="1"/>
        <v>6.7153999999999981E-3</v>
      </c>
      <c r="T7" s="136"/>
      <c r="V7" s="160">
        <v>1.06786E-2</v>
      </c>
      <c r="W7" s="160">
        <v>1.07758E-2</v>
      </c>
      <c r="X7" s="160">
        <v>4.0604999999999999E-3</v>
      </c>
      <c r="Y7" s="160">
        <v>1.7491199999999998E-2</v>
      </c>
      <c r="Z7" s="160">
        <v>3.4261999999999999E-3</v>
      </c>
    </row>
    <row r="8" spans="1:26" x14ac:dyDescent="0.2">
      <c r="A8" s="116" t="s">
        <v>21</v>
      </c>
      <c r="B8" s="123">
        <v>0.10267671678574641</v>
      </c>
      <c r="C8" s="123">
        <v>8.4494131499158923E-2</v>
      </c>
      <c r="D8" s="123">
        <v>8.6755800099967556E-3</v>
      </c>
      <c r="E8" s="123">
        <v>1.7731960956043707E-2</v>
      </c>
      <c r="F8" s="136">
        <v>1.087663873945092E-2</v>
      </c>
      <c r="G8" s="136">
        <v>2.1456250072383665E-2</v>
      </c>
      <c r="H8" s="136"/>
      <c r="I8" s="125">
        <v>1.08112E-2</v>
      </c>
      <c r="J8" s="125">
        <v>5.8646000000000002E-3</v>
      </c>
      <c r="K8" s="125">
        <v>1.5757899999999998E-2</v>
      </c>
      <c r="L8" s="160">
        <f t="shared" si="2"/>
        <v>4.9465999999999998E-3</v>
      </c>
      <c r="Q8" s="136" t="s">
        <v>21</v>
      </c>
      <c r="R8" s="136">
        <f t="shared" si="0"/>
        <v>1.087663873945092E-2</v>
      </c>
      <c r="S8" s="136">
        <f t="shared" si="1"/>
        <v>5.0745999999999986E-3</v>
      </c>
      <c r="T8" s="136"/>
      <c r="V8" s="160">
        <v>1.0876500000000001E-2</v>
      </c>
      <c r="W8" s="160">
        <v>1.08112E-2</v>
      </c>
      <c r="X8" s="160">
        <v>5.7365999999999997E-3</v>
      </c>
      <c r="Y8" s="160">
        <v>1.5885799999999999E-2</v>
      </c>
      <c r="Z8" s="160">
        <v>2.5891E-3</v>
      </c>
    </row>
    <row r="9" spans="1:26" x14ac:dyDescent="0.2">
      <c r="A9" s="116" t="s">
        <v>22</v>
      </c>
      <c r="B9" s="123">
        <v>0.10500369645267606</v>
      </c>
      <c r="C9" s="123">
        <v>0.14884411266658626</v>
      </c>
      <c r="D9" s="123">
        <v>1.5629182025210138E-2</v>
      </c>
      <c r="E9" s="123">
        <v>1.7731960956043707E-2</v>
      </c>
      <c r="F9" s="136">
        <v>1.9624214639533222E-2</v>
      </c>
      <c r="G9" s="136">
        <v>2.1456250072383665E-2</v>
      </c>
      <c r="H9" s="136"/>
      <c r="I9" s="125">
        <v>1.9508399999999999E-2</v>
      </c>
      <c r="J9" s="125">
        <v>1.0312099999999999E-2</v>
      </c>
      <c r="K9" s="125">
        <v>2.87047E-2</v>
      </c>
      <c r="L9" s="160">
        <f t="shared" si="2"/>
        <v>9.1962999999999993E-3</v>
      </c>
      <c r="Q9" s="136" t="s">
        <v>22</v>
      </c>
      <c r="R9" s="136">
        <f t="shared" si="0"/>
        <v>1.9624214639533222E-2</v>
      </c>
      <c r="S9" s="136">
        <f t="shared" si="1"/>
        <v>9.0336000000000027E-3</v>
      </c>
      <c r="T9" s="136"/>
      <c r="V9" s="160">
        <v>1.9623999999999999E-2</v>
      </c>
      <c r="W9" s="160">
        <v>1.9508399999999999E-2</v>
      </c>
      <c r="X9" s="160">
        <v>1.0474799999999999E-2</v>
      </c>
      <c r="Y9" s="160">
        <v>2.8542000000000001E-2</v>
      </c>
      <c r="Z9" s="160">
        <v>4.6090999999999997E-3</v>
      </c>
    </row>
    <row r="10" spans="1:26" x14ac:dyDescent="0.2">
      <c r="A10" s="116" t="s">
        <v>23</v>
      </c>
      <c r="B10" s="123">
        <v>0.13804440018906475</v>
      </c>
      <c r="C10" s="123">
        <v>0.1133532920555977</v>
      </c>
      <c r="D10" s="123">
        <v>1.5647787211270862E-2</v>
      </c>
      <c r="E10" s="123">
        <v>1.7731960956043707E-2</v>
      </c>
      <c r="F10" s="136">
        <v>1.9676429019230394E-2</v>
      </c>
      <c r="G10" s="136">
        <v>2.1456250072383665E-2</v>
      </c>
      <c r="H10" s="136"/>
      <c r="I10" s="125">
        <v>1.9784599999999999E-2</v>
      </c>
      <c r="J10" s="125">
        <v>1.17707E-2</v>
      </c>
      <c r="K10" s="125">
        <v>2.77986E-2</v>
      </c>
      <c r="L10" s="160">
        <f t="shared" si="2"/>
        <v>8.0138999999999991E-3</v>
      </c>
      <c r="Q10" s="136" t="s">
        <v>23</v>
      </c>
      <c r="R10" s="136">
        <f t="shared" si="0"/>
        <v>1.9676429019230394E-2</v>
      </c>
      <c r="S10" s="136">
        <f t="shared" si="1"/>
        <v>7.9941999999999999E-3</v>
      </c>
      <c r="T10" s="136"/>
      <c r="V10" s="160">
        <v>1.9676200000000001E-2</v>
      </c>
      <c r="W10" s="160">
        <v>1.9784599999999999E-2</v>
      </c>
      <c r="X10" s="160">
        <v>1.1790500000000001E-2</v>
      </c>
      <c r="Y10" s="160">
        <v>2.7778799999999999E-2</v>
      </c>
      <c r="Z10" s="160">
        <v>4.0787000000000002E-3</v>
      </c>
    </row>
    <row r="11" spans="1:26" x14ac:dyDescent="0.2">
      <c r="A11" s="116" t="s">
        <v>24</v>
      </c>
      <c r="B11" s="123">
        <v>0.17335799915814193</v>
      </c>
      <c r="C11" s="123">
        <v>0.1237087831157835</v>
      </c>
      <c r="D11" s="123">
        <v>2.1445907119240756E-2</v>
      </c>
      <c r="E11" s="123">
        <v>1.7731960956043707E-2</v>
      </c>
      <c r="F11" s="136">
        <v>2.6917207325980522E-2</v>
      </c>
      <c r="G11" s="136">
        <v>2.1456250072383665E-2</v>
      </c>
      <c r="H11" s="136"/>
      <c r="I11" s="125">
        <v>2.6871900000000001E-2</v>
      </c>
      <c r="J11" s="125">
        <v>1.8319599999999998E-2</v>
      </c>
      <c r="K11" s="125">
        <v>3.5424200000000003E-2</v>
      </c>
      <c r="L11" s="160">
        <f t="shared" si="2"/>
        <v>8.5523000000000023E-3</v>
      </c>
      <c r="Q11" s="136" t="s">
        <v>24</v>
      </c>
      <c r="R11" s="136">
        <f t="shared" si="0"/>
        <v>2.6917207325980522E-2</v>
      </c>
      <c r="S11" s="136">
        <f t="shared" si="1"/>
        <v>8.5957999999999972E-3</v>
      </c>
      <c r="T11" s="136"/>
      <c r="V11" s="160">
        <v>2.6917199999999999E-2</v>
      </c>
      <c r="W11" s="160">
        <v>2.6871900000000001E-2</v>
      </c>
      <c r="X11" s="160">
        <v>1.8276199999999999E-2</v>
      </c>
      <c r="Y11" s="160">
        <v>3.5467699999999998E-2</v>
      </c>
      <c r="Z11" s="160">
        <v>4.3857000000000002E-3</v>
      </c>
    </row>
    <row r="12" spans="1:26" x14ac:dyDescent="0.2">
      <c r="A12" s="116" t="s">
        <v>25</v>
      </c>
      <c r="B12" s="123">
        <v>0.13610376389700707</v>
      </c>
      <c r="C12" s="123">
        <v>0.10432071856136318</v>
      </c>
      <c r="D12" s="123">
        <v>1.4198442448641898E-2</v>
      </c>
      <c r="E12" s="123">
        <v>1.7731960956043707E-2</v>
      </c>
      <c r="F12" s="136">
        <v>1.7756633027235784E-2</v>
      </c>
      <c r="G12" s="136">
        <v>2.1456250072383665E-2</v>
      </c>
      <c r="H12" s="136"/>
      <c r="I12" s="125">
        <v>1.8215100000000001E-2</v>
      </c>
      <c r="J12" s="125">
        <v>1.0615100000000001E-2</v>
      </c>
      <c r="K12" s="125">
        <v>2.5815100000000001E-2</v>
      </c>
      <c r="L12" s="160">
        <f t="shared" si="2"/>
        <v>7.6000000000000009E-3</v>
      </c>
      <c r="Q12" s="136" t="s">
        <v>25</v>
      </c>
      <c r="R12" s="136">
        <f t="shared" si="0"/>
        <v>1.7756633027235784E-2</v>
      </c>
      <c r="S12" s="136">
        <f t="shared" si="1"/>
        <v>7.7776999999999985E-3</v>
      </c>
      <c r="T12" s="136"/>
      <c r="V12" s="160">
        <v>1.7755699999999999E-2</v>
      </c>
      <c r="W12" s="160">
        <v>1.8215100000000001E-2</v>
      </c>
      <c r="X12" s="160">
        <v>1.0437399999999999E-2</v>
      </c>
      <c r="Y12" s="160">
        <v>2.59928E-2</v>
      </c>
      <c r="Z12" s="160">
        <v>3.9683000000000001E-3</v>
      </c>
    </row>
    <row r="13" spans="1:26" x14ac:dyDescent="0.2">
      <c r="A13" s="116" t="s">
        <v>26</v>
      </c>
      <c r="B13" s="123">
        <v>0.26506002392517486</v>
      </c>
      <c r="C13" s="123">
        <v>0.10047647966287043</v>
      </c>
      <c r="D13" s="123">
        <v>2.6632298103357783E-2</v>
      </c>
      <c r="E13" s="123">
        <v>1.7731960956043707E-2</v>
      </c>
      <c r="F13" s="136">
        <v>3.2224972684679824E-2</v>
      </c>
      <c r="G13" s="136">
        <v>2.1456250072383665E-2</v>
      </c>
      <c r="H13" s="136"/>
      <c r="I13" s="125">
        <v>3.31334E-2</v>
      </c>
      <c r="J13" s="125">
        <v>2.16305E-2</v>
      </c>
      <c r="K13" s="125">
        <v>4.4636299999999997E-2</v>
      </c>
      <c r="L13" s="160">
        <f t="shared" si="2"/>
        <v>1.15029E-2</v>
      </c>
      <c r="Q13" s="136" t="s">
        <v>26</v>
      </c>
      <c r="R13" s="136">
        <f t="shared" si="0"/>
        <v>3.2224972684679824E-2</v>
      </c>
      <c r="S13" s="136">
        <f t="shared" si="1"/>
        <v>1.1406300000000001E-2</v>
      </c>
      <c r="T13" s="136"/>
      <c r="V13" s="160">
        <v>3.22251E-2</v>
      </c>
      <c r="W13" s="160">
        <v>3.31334E-2</v>
      </c>
      <c r="X13" s="160">
        <v>2.1727099999999999E-2</v>
      </c>
      <c r="Y13" s="160">
        <v>4.4539700000000002E-2</v>
      </c>
      <c r="Z13" s="160">
        <v>5.8196000000000003E-3</v>
      </c>
    </row>
    <row r="14" spans="1:26" x14ac:dyDescent="0.2">
      <c r="A14" s="116" t="s">
        <v>27</v>
      </c>
      <c r="B14" s="123">
        <v>0.28235695133926719</v>
      </c>
      <c r="C14" s="123">
        <v>0.13271466360808123</v>
      </c>
      <c r="D14" s="123">
        <v>3.7472907814394205E-2</v>
      </c>
      <c r="E14" s="123">
        <v>1.7731960956043707E-2</v>
      </c>
      <c r="F14" s="136">
        <v>4.2498550906745702E-2</v>
      </c>
      <c r="G14" s="136">
        <v>2.1456250072383665E-2</v>
      </c>
      <c r="H14" s="136"/>
      <c r="I14" s="125">
        <v>4.26331E-2</v>
      </c>
      <c r="J14" s="125">
        <v>1.5598799999999999E-2</v>
      </c>
      <c r="K14" s="125">
        <v>6.9667400000000004E-2</v>
      </c>
      <c r="L14" s="160">
        <f t="shared" si="2"/>
        <v>2.7034300000000001E-2</v>
      </c>
      <c r="Q14" s="136" t="s">
        <v>27</v>
      </c>
      <c r="R14" s="136">
        <f t="shared" si="0"/>
        <v>4.2498550906745702E-2</v>
      </c>
      <c r="S14" s="136">
        <f t="shared" si="1"/>
        <v>2.7931400000000002E-2</v>
      </c>
      <c r="T14" s="136"/>
      <c r="V14" s="160">
        <v>4.2474699999999997E-2</v>
      </c>
      <c r="W14" s="160">
        <v>4.26331E-2</v>
      </c>
      <c r="X14" s="160">
        <v>1.47016E-2</v>
      </c>
      <c r="Y14" s="160">
        <v>7.0564500000000002E-2</v>
      </c>
      <c r="Z14" s="160">
        <v>1.4251E-2</v>
      </c>
    </row>
    <row r="15" spans="1:26" x14ac:dyDescent="0.2">
      <c r="A15" s="116" t="s">
        <v>32</v>
      </c>
      <c r="B15" s="123">
        <v>0.37331744427524377</v>
      </c>
      <c r="C15" s="123">
        <v>9.0898923590111369E-2</v>
      </c>
      <c r="D15" s="123">
        <v>3.3934153842031044E-2</v>
      </c>
      <c r="E15" s="123">
        <v>1.7731960956043707E-2</v>
      </c>
      <c r="F15" s="136">
        <v>3.6727110263563983E-2</v>
      </c>
      <c r="G15" s="136">
        <v>2.1456250072383665E-2</v>
      </c>
      <c r="H15" s="136"/>
      <c r="I15" s="125">
        <v>3.8183599999999998E-2</v>
      </c>
      <c r="J15" s="125">
        <v>1.10618E-2</v>
      </c>
      <c r="K15" s="125">
        <v>6.53054E-2</v>
      </c>
      <c r="L15" s="160">
        <f t="shared" si="2"/>
        <v>2.7121799999999998E-2</v>
      </c>
      <c r="Q15" s="136" t="s">
        <v>28</v>
      </c>
      <c r="R15" s="136">
        <f>V15</f>
        <v>4.2821900000000003E-2</v>
      </c>
      <c r="S15" s="136">
        <f t="shared" si="1"/>
        <v>3.3091099999999998E-2</v>
      </c>
      <c r="T15" s="136"/>
      <c r="V15" s="160">
        <v>4.2821900000000003E-2</v>
      </c>
      <c r="W15" s="160">
        <v>4.45744E-2</v>
      </c>
      <c r="X15" s="160">
        <v>1.14833E-2</v>
      </c>
      <c r="Y15" s="160">
        <v>7.7665499999999998E-2</v>
      </c>
      <c r="Z15" s="160">
        <v>1.6883499999999999E-2</v>
      </c>
    </row>
    <row r="16" spans="1:26" x14ac:dyDescent="0.2">
      <c r="B16" s="126"/>
      <c r="C16" s="126"/>
      <c r="D16" s="123"/>
      <c r="E16" s="123"/>
      <c r="F16" s="123"/>
      <c r="G16" s="124"/>
      <c r="H16" s="124"/>
      <c r="Q16" s="164" t="s">
        <v>319</v>
      </c>
      <c r="R16" s="136">
        <f>V16</f>
        <v>1.1547699999999999E-2</v>
      </c>
      <c r="S16" s="136">
        <f t="shared" si="1"/>
        <v>1.2814300000000001E-2</v>
      </c>
      <c r="T16" s="124"/>
      <c r="V16" s="160">
        <v>1.1547699999999999E-2</v>
      </c>
      <c r="W16" s="160">
        <v>1.1849800000000001E-2</v>
      </c>
      <c r="X16" s="160">
        <v>-9.6460000000000003E-4</v>
      </c>
      <c r="Y16" s="160">
        <v>2.4664100000000001E-2</v>
      </c>
      <c r="Z16" s="160">
        <v>6.5380000000000004E-3</v>
      </c>
    </row>
    <row r="17" spans="2:26" x14ac:dyDescent="0.2">
      <c r="B17" s="126"/>
      <c r="C17" s="126"/>
      <c r="D17" s="123"/>
      <c r="E17" s="123"/>
      <c r="F17" s="123"/>
      <c r="G17" s="124"/>
      <c r="H17" s="124"/>
      <c r="Q17" s="124"/>
      <c r="R17" s="124">
        <f>R16</f>
        <v>1.1547699999999999E-2</v>
      </c>
      <c r="S17" s="124"/>
      <c r="T17" s="124"/>
      <c r="V17" s="160"/>
      <c r="W17" s="160"/>
      <c r="X17" s="160"/>
      <c r="Y17" s="160"/>
      <c r="Z17" s="160"/>
    </row>
    <row r="18" spans="2:26" x14ac:dyDescent="0.2">
      <c r="F18" s="127"/>
      <c r="R18" s="124">
        <f>R17</f>
        <v>1.1547699999999999E-2</v>
      </c>
      <c r="V18" s="160"/>
      <c r="W18" s="160"/>
      <c r="X18" s="160"/>
      <c r="Y18" s="160"/>
      <c r="Z18" s="160"/>
    </row>
    <row r="19" spans="2:26" x14ac:dyDescent="0.2">
      <c r="V19" s="160"/>
      <c r="W19" s="160"/>
      <c r="X19" s="160"/>
      <c r="Y19" s="160"/>
      <c r="Z19" s="16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1"/>
  <sheetViews>
    <sheetView workbookViewId="0">
      <pane ySplit="2" topLeftCell="A3" activePane="bottomLeft" state="frozen"/>
      <selection pane="bottomLeft" activeCell="F10" sqref="F10"/>
    </sheetView>
  </sheetViews>
  <sheetFormatPr baseColWidth="10" defaultColWidth="10.83203125" defaultRowHeight="16" x14ac:dyDescent="0.2"/>
  <cols>
    <col min="1" max="16384" width="10.83203125" style="99"/>
  </cols>
  <sheetData>
    <row r="1" spans="1:8" s="117" customFormat="1" x14ac:dyDescent="0.2">
      <c r="A1" s="106"/>
      <c r="B1" s="119" t="s">
        <v>328</v>
      </c>
      <c r="C1" s="106"/>
      <c r="E1" s="119" t="s">
        <v>250</v>
      </c>
    </row>
    <row r="2" spans="1:8" s="117" customFormat="1" ht="51" x14ac:dyDescent="0.2">
      <c r="A2" s="106"/>
      <c r="B2" s="106" t="s">
        <v>248</v>
      </c>
      <c r="C2" s="106" t="s">
        <v>249</v>
      </c>
      <c r="E2" s="117" t="s">
        <v>248</v>
      </c>
      <c r="F2" s="117" t="s">
        <v>249</v>
      </c>
    </row>
    <row r="3" spans="1:8" x14ac:dyDescent="0.2">
      <c r="A3" s="118">
        <v>1930</v>
      </c>
      <c r="B3" s="120">
        <v>0.12025926781618597</v>
      </c>
      <c r="C3" s="120">
        <v>0.12251013318768977</v>
      </c>
      <c r="D3" s="121"/>
      <c r="E3" s="120">
        <v>3.8454818246463969E-2</v>
      </c>
      <c r="F3" s="120">
        <v>4.0109979702016615E-2</v>
      </c>
      <c r="G3" s="121"/>
      <c r="H3" s="121"/>
    </row>
    <row r="4" spans="1:8" x14ac:dyDescent="0.2">
      <c r="A4" s="118">
        <v>1940</v>
      </c>
      <c r="B4" s="120">
        <v>0.13218096002687932</v>
      </c>
      <c r="C4" s="120">
        <v>0.13435305398260453</v>
      </c>
      <c r="D4" s="121"/>
      <c r="E4" s="120">
        <v>4.9583805857657703E-2</v>
      </c>
      <c r="F4" s="120">
        <v>5.1173027638624066E-2</v>
      </c>
      <c r="G4" s="121"/>
      <c r="H4" s="121"/>
    </row>
    <row r="5" spans="1:8" x14ac:dyDescent="0.2">
      <c r="A5" s="118">
        <v>1950</v>
      </c>
      <c r="B5" s="120"/>
      <c r="C5" s="120"/>
      <c r="D5" s="121"/>
      <c r="E5" s="120"/>
      <c r="F5" s="120"/>
      <c r="G5" s="121"/>
      <c r="H5" s="121"/>
    </row>
    <row r="6" spans="1:8" x14ac:dyDescent="0.2">
      <c r="A6" s="118">
        <v>1960</v>
      </c>
      <c r="B6" s="120">
        <v>9.1705965405258105E-2</v>
      </c>
      <c r="C6" s="120">
        <v>9.5118464251285367E-2</v>
      </c>
      <c r="D6" s="121"/>
      <c r="E6" s="120">
        <v>3.3023105074591871E-2</v>
      </c>
      <c r="F6" s="120">
        <v>3.545409397099044E-2</v>
      </c>
      <c r="G6" s="121"/>
      <c r="H6" s="121"/>
    </row>
    <row r="7" spans="1:8" x14ac:dyDescent="0.2">
      <c r="A7" s="118">
        <v>1970</v>
      </c>
      <c r="B7" s="120">
        <v>6.5793893516187363E-2</v>
      </c>
      <c r="C7" s="120">
        <v>7.2296677796373041E-2</v>
      </c>
      <c r="D7" s="121"/>
      <c r="E7" s="120">
        <v>2.191098936980557E-2</v>
      </c>
      <c r="F7" s="120">
        <v>2.6473683447740714E-2</v>
      </c>
      <c r="G7" s="121"/>
      <c r="H7" s="121"/>
    </row>
    <row r="8" spans="1:8" x14ac:dyDescent="0.2">
      <c r="A8" s="118">
        <v>1980</v>
      </c>
      <c r="B8" s="120">
        <v>5.4713667184290535E-2</v>
      </c>
      <c r="C8" s="120">
        <v>6.351625574724129E-2</v>
      </c>
      <c r="D8" s="121"/>
      <c r="E8" s="120">
        <v>1.6253167013642451E-2</v>
      </c>
      <c r="F8" s="120">
        <v>2.2405050279237608E-2</v>
      </c>
      <c r="G8" s="121"/>
      <c r="H8" s="121"/>
    </row>
    <row r="9" spans="1:8" x14ac:dyDescent="0.2">
      <c r="A9" s="118">
        <v>1990</v>
      </c>
      <c r="B9" s="120">
        <v>7.1277403843032522E-2</v>
      </c>
      <c r="C9" s="120">
        <v>8.19459334119641E-2</v>
      </c>
      <c r="D9" s="121"/>
      <c r="E9" s="120">
        <v>2.9495030134245193E-2</v>
      </c>
      <c r="F9" s="120">
        <v>3.6922697575777194E-2</v>
      </c>
      <c r="G9" s="121"/>
      <c r="H9" s="121"/>
    </row>
    <row r="10" spans="1:8" x14ac:dyDescent="0.2">
      <c r="A10" s="118">
        <v>2000</v>
      </c>
      <c r="B10" s="120">
        <v>8.3458155400191664E-2</v>
      </c>
      <c r="C10" s="120">
        <v>9.6221175195128614E-2</v>
      </c>
      <c r="D10" s="121"/>
      <c r="E10" s="120">
        <v>3.971894042435397E-2</v>
      </c>
      <c r="F10" s="120">
        <v>4.8574374387201975E-2</v>
      </c>
      <c r="G10" s="121"/>
      <c r="H10" s="121"/>
    </row>
    <row r="11" spans="1:8" x14ac:dyDescent="0.2">
      <c r="A11" s="118">
        <v>2010</v>
      </c>
      <c r="B11" s="120">
        <v>8.3997500000000003E-2</v>
      </c>
      <c r="C11" s="120">
        <v>9.8414102226857036E-2</v>
      </c>
      <c r="D11" s="121"/>
      <c r="E11" s="120">
        <v>3.8460000000000008E-2</v>
      </c>
      <c r="F11" s="120">
        <v>4.8494683974423157E-2</v>
      </c>
      <c r="G11" s="121"/>
      <c r="H11" s="12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1"/>
  </sheetPr>
  <dimension ref="A1"/>
  <sheetViews>
    <sheetView workbookViewId="0">
      <selection activeCell="T37" sqref="T37"/>
    </sheetView>
  </sheetViews>
  <sheetFormatPr baseColWidth="10" defaultColWidth="11.1640625" defaultRowHeight="16" x14ac:dyDescent="0.2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S31"/>
  <sheetViews>
    <sheetView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L32" sqref="L32"/>
    </sheetView>
  </sheetViews>
  <sheetFormatPr baseColWidth="10" defaultColWidth="10.83203125" defaultRowHeight="18" x14ac:dyDescent="0.2"/>
  <cols>
    <col min="1" max="1" width="3.83203125" style="4" customWidth="1"/>
    <col min="2" max="2" width="29.5" style="4" customWidth="1"/>
    <col min="3" max="3" width="12.83203125" style="4" customWidth="1"/>
    <col min="4" max="4" width="5.83203125" style="4" customWidth="1"/>
    <col min="5" max="5" width="2.33203125" style="4" customWidth="1"/>
    <col min="6" max="6" width="12.83203125" style="4" customWidth="1"/>
    <col min="7" max="7" width="5.83203125" style="4" customWidth="1"/>
    <col min="8" max="8" width="1.83203125" style="4" customWidth="1"/>
    <col min="9" max="9" width="12.83203125" style="4" customWidth="1"/>
    <col min="10" max="10" width="5.83203125" style="4" customWidth="1"/>
    <col min="11" max="11" width="1.83203125" style="4" customWidth="1"/>
    <col min="12" max="12" width="12.83203125" style="4" customWidth="1"/>
    <col min="13" max="13" width="5.83203125" style="4" customWidth="1"/>
    <col min="14" max="14" width="2.33203125" style="4" customWidth="1"/>
    <col min="15" max="15" width="12.83203125" style="4" customWidth="1"/>
    <col min="16" max="16" width="5.83203125" style="4" customWidth="1"/>
    <col min="17" max="17" width="1.83203125" style="4" customWidth="1"/>
    <col min="18" max="18" width="10.83203125" style="4"/>
    <col min="19" max="19" width="5.83203125" style="4" customWidth="1"/>
    <col min="20" max="16384" width="10.83203125" style="4"/>
  </cols>
  <sheetData>
    <row r="1" spans="2:19" ht="19" thickBot="1" x14ac:dyDescent="0.25"/>
    <row r="2" spans="2:19" s="10" customFormat="1" ht="37" customHeight="1" thickTop="1" x14ac:dyDescent="0.2">
      <c r="B2" s="11"/>
      <c r="C2" s="208" t="s">
        <v>79</v>
      </c>
      <c r="D2" s="208"/>
      <c r="E2" s="208"/>
      <c r="F2" s="208"/>
      <c r="G2" s="208"/>
      <c r="H2" s="12"/>
      <c r="I2" s="208" t="s">
        <v>436</v>
      </c>
      <c r="J2" s="208"/>
      <c r="K2" s="12"/>
      <c r="L2" s="208" t="s">
        <v>105</v>
      </c>
      <c r="M2" s="208"/>
      <c r="N2" s="208"/>
      <c r="O2" s="208"/>
      <c r="P2" s="208"/>
      <c r="Q2" s="12"/>
      <c r="R2" s="207" t="s">
        <v>435</v>
      </c>
      <c r="S2" s="207"/>
    </row>
    <row r="3" spans="2:19" s="10" customFormat="1" ht="17" customHeight="1" x14ac:dyDescent="0.2">
      <c r="B3" s="13"/>
      <c r="C3" s="98" t="s">
        <v>107</v>
      </c>
      <c r="D3" s="98" t="s">
        <v>108</v>
      </c>
      <c r="E3" s="99"/>
      <c r="F3" s="98" t="s">
        <v>109</v>
      </c>
      <c r="G3" s="98" t="s">
        <v>110</v>
      </c>
      <c r="H3" s="99"/>
      <c r="I3" s="99" t="s">
        <v>111</v>
      </c>
      <c r="J3" s="99" t="s">
        <v>112</v>
      </c>
      <c r="K3" s="99"/>
      <c r="L3" s="99" t="s">
        <v>113</v>
      </c>
      <c r="M3" s="99" t="s">
        <v>114</v>
      </c>
      <c r="N3" s="99"/>
      <c r="O3" s="100" t="s">
        <v>229</v>
      </c>
      <c r="P3" s="100" t="s">
        <v>230</v>
      </c>
      <c r="Q3" s="99"/>
      <c r="R3" s="100" t="s">
        <v>231</v>
      </c>
      <c r="S3" s="100" t="s">
        <v>232</v>
      </c>
    </row>
    <row r="4" spans="2:19" s="10" customFormat="1" ht="26" customHeight="1" x14ac:dyDescent="0.2">
      <c r="B4" s="13"/>
      <c r="C4" s="206" t="s">
        <v>116</v>
      </c>
      <c r="D4" s="206"/>
      <c r="E4" s="42"/>
      <c r="F4" s="206" t="s">
        <v>117</v>
      </c>
      <c r="G4" s="206"/>
      <c r="H4" s="40"/>
      <c r="I4" s="206" t="s">
        <v>116</v>
      </c>
      <c r="J4" s="206"/>
      <c r="K4" s="40"/>
      <c r="L4" s="206" t="s">
        <v>116</v>
      </c>
      <c r="M4" s="206"/>
      <c r="N4" s="42"/>
      <c r="O4" s="206" t="s">
        <v>117</v>
      </c>
      <c r="P4" s="206"/>
      <c r="Q4" s="40"/>
      <c r="R4" s="206" t="s">
        <v>116</v>
      </c>
      <c r="S4" s="206"/>
    </row>
    <row r="5" spans="2:19" s="10" customFormat="1" ht="48" customHeight="1" x14ac:dyDescent="0.2">
      <c r="B5" s="16" t="s">
        <v>7</v>
      </c>
      <c r="C5" s="39" t="s">
        <v>118</v>
      </c>
      <c r="D5" s="39" t="s">
        <v>228</v>
      </c>
      <c r="E5" s="41"/>
      <c r="F5" s="39" t="s">
        <v>121</v>
      </c>
      <c r="G5" s="39" t="s">
        <v>228</v>
      </c>
      <c r="H5" s="41"/>
      <c r="I5" s="39" t="s">
        <v>118</v>
      </c>
      <c r="J5" s="39" t="s">
        <v>228</v>
      </c>
      <c r="K5" s="41"/>
      <c r="L5" s="39" t="s">
        <v>118</v>
      </c>
      <c r="M5" s="39" t="s">
        <v>228</v>
      </c>
      <c r="N5" s="41"/>
      <c r="O5" s="39" t="s">
        <v>121</v>
      </c>
      <c r="P5" s="39" t="s">
        <v>228</v>
      </c>
      <c r="Q5" s="41"/>
      <c r="R5" s="39" t="s">
        <v>118</v>
      </c>
      <c r="S5" s="39" t="s">
        <v>228</v>
      </c>
    </row>
    <row r="6" spans="2:19" s="13" customFormat="1" ht="16" customHeight="1" x14ac:dyDescent="0.2">
      <c r="B6" s="16" t="s">
        <v>104</v>
      </c>
      <c r="C6" s="38" t="s">
        <v>124</v>
      </c>
      <c r="D6" s="15"/>
      <c r="E6" s="15"/>
      <c r="F6" s="15" t="str">
        <f>'reg-amounts1'!$B5</f>
        <v>35.08</v>
      </c>
      <c r="G6" s="21" t="s">
        <v>106</v>
      </c>
      <c r="H6" s="15"/>
      <c r="I6" s="38" t="s">
        <v>124</v>
      </c>
      <c r="K6" s="15"/>
      <c r="L6" s="38" t="s">
        <v>137</v>
      </c>
      <c r="N6" s="15"/>
      <c r="O6" s="13" t="str">
        <f>'reg-amt-disc'!B5</f>
        <v>36.52</v>
      </c>
      <c r="P6" s="21" t="s">
        <v>281</v>
      </c>
      <c r="Q6" s="15"/>
      <c r="R6" s="38" t="s">
        <v>137</v>
      </c>
    </row>
    <row r="7" spans="2:19" s="13" customFormat="1" ht="16" customHeight="1" x14ac:dyDescent="0.2">
      <c r="B7" s="16"/>
      <c r="C7" s="38" t="s">
        <v>136</v>
      </c>
      <c r="D7" s="15"/>
      <c r="E7" s="15"/>
      <c r="F7" s="15" t="str">
        <f>'reg-amounts1'!$B6</f>
        <v>(9.21)</v>
      </c>
      <c r="G7" s="15"/>
      <c r="H7" s="15"/>
      <c r="I7" s="38" t="s">
        <v>136</v>
      </c>
      <c r="K7" s="15"/>
      <c r="L7" s="38" t="s">
        <v>136</v>
      </c>
      <c r="N7" s="15"/>
      <c r="O7" s="13" t="str">
        <f>'reg-amt-disc'!B6</f>
        <v>(1.86)</v>
      </c>
      <c r="P7" s="15"/>
      <c r="Q7" s="15"/>
      <c r="R7" s="38" t="s">
        <v>136</v>
      </c>
    </row>
    <row r="8" spans="2:19" s="13" customFormat="1" ht="16" customHeight="1" x14ac:dyDescent="0.2">
      <c r="B8" s="16" t="s">
        <v>25</v>
      </c>
      <c r="C8" s="38" t="s">
        <v>123</v>
      </c>
      <c r="D8" s="8"/>
      <c r="E8" s="8"/>
      <c r="F8" s="15" t="str">
        <f>'reg-amounts1'!$B7</f>
        <v>38.27</v>
      </c>
      <c r="G8" s="21" t="s">
        <v>106</v>
      </c>
      <c r="H8" s="8"/>
      <c r="I8" s="38" t="s">
        <v>123</v>
      </c>
      <c r="J8" s="15" t="s">
        <v>106</v>
      </c>
      <c r="K8" s="8"/>
      <c r="L8" s="38" t="s">
        <v>197</v>
      </c>
      <c r="N8" s="8"/>
      <c r="O8" s="13" t="str">
        <f>'reg-amt-disc'!B7</f>
        <v>25.32</v>
      </c>
      <c r="P8" s="21" t="s">
        <v>106</v>
      </c>
      <c r="Q8" s="8"/>
      <c r="R8" s="38" t="s">
        <v>218</v>
      </c>
    </row>
    <row r="9" spans="2:19" s="3" customFormat="1" ht="16" customHeight="1" x14ac:dyDescent="0.2">
      <c r="B9" s="14"/>
      <c r="C9" s="38" t="s">
        <v>136</v>
      </c>
      <c r="D9" s="19"/>
      <c r="E9" s="19"/>
      <c r="F9" s="15" t="str">
        <f>'reg-amounts1'!$B8</f>
        <v>(4.45)</v>
      </c>
      <c r="G9" s="19"/>
      <c r="H9" s="19"/>
      <c r="I9" s="38" t="s">
        <v>136</v>
      </c>
      <c r="J9" s="15"/>
      <c r="K9" s="19"/>
      <c r="L9" s="38" t="s">
        <v>130</v>
      </c>
      <c r="M9" s="13"/>
      <c r="N9" s="19"/>
      <c r="O9" s="13" t="str">
        <f>'reg-amt-disc'!B8</f>
        <v>(2.06)</v>
      </c>
      <c r="P9" s="19"/>
      <c r="Q9" s="19"/>
      <c r="R9" s="38" t="s">
        <v>130</v>
      </c>
      <c r="S9" s="13"/>
    </row>
    <row r="10" spans="2:19" s="3" customFormat="1" ht="16" customHeight="1" x14ac:dyDescent="0.2">
      <c r="B10" s="3" t="s">
        <v>26</v>
      </c>
      <c r="C10" s="38" t="s">
        <v>137</v>
      </c>
      <c r="D10" s="21"/>
      <c r="E10" s="21"/>
      <c r="F10" s="15" t="str">
        <f>'reg-amounts1'!$B9</f>
        <v>39.34</v>
      </c>
      <c r="G10" s="21" t="s">
        <v>106</v>
      </c>
      <c r="H10" s="21"/>
      <c r="I10" s="38" t="s">
        <v>123</v>
      </c>
      <c r="J10" s="8" t="s">
        <v>106</v>
      </c>
      <c r="K10" s="21"/>
      <c r="L10" s="38" t="s">
        <v>198</v>
      </c>
      <c r="N10" s="21"/>
      <c r="O10" s="13" t="str">
        <f>'reg-amt-disc'!B9</f>
        <v>27.42</v>
      </c>
      <c r="P10" s="21" t="s">
        <v>269</v>
      </c>
      <c r="Q10" s="21"/>
      <c r="R10" s="38" t="s">
        <v>219</v>
      </c>
    </row>
    <row r="11" spans="2:19" s="3" customFormat="1" ht="16" customHeight="1" x14ac:dyDescent="0.2">
      <c r="C11" s="38" t="s">
        <v>136</v>
      </c>
      <c r="D11" s="21"/>
      <c r="E11" s="21"/>
      <c r="F11" s="15" t="str">
        <f>'reg-amounts1'!$B10</f>
        <v>(3.51)</v>
      </c>
      <c r="G11" s="21"/>
      <c r="H11" s="21"/>
      <c r="I11" s="38" t="s">
        <v>136</v>
      </c>
      <c r="J11" s="19"/>
      <c r="K11" s="21"/>
      <c r="L11" s="38" t="s">
        <v>131</v>
      </c>
      <c r="N11" s="21"/>
      <c r="O11" s="13" t="str">
        <f>'reg-amt-disc'!B10</f>
        <v>(1.26)</v>
      </c>
      <c r="P11" s="21"/>
      <c r="Q11" s="21"/>
      <c r="R11" s="38" t="s">
        <v>131</v>
      </c>
    </row>
    <row r="12" spans="2:19" s="3" customFormat="1" ht="16" customHeight="1" x14ac:dyDescent="0.2">
      <c r="B12" s="3" t="s">
        <v>27</v>
      </c>
      <c r="C12" s="38" t="s">
        <v>175</v>
      </c>
      <c r="D12" s="21"/>
      <c r="E12" s="21"/>
      <c r="F12" s="15" t="str">
        <f>'reg-amounts1'!$B11</f>
        <v>42.32</v>
      </c>
      <c r="G12" s="21" t="s">
        <v>106</v>
      </c>
      <c r="H12" s="21"/>
      <c r="I12" s="38" t="s">
        <v>140</v>
      </c>
      <c r="J12" s="21" t="s">
        <v>227</v>
      </c>
      <c r="K12" s="21"/>
      <c r="L12" s="38" t="s">
        <v>199</v>
      </c>
      <c r="N12" s="21"/>
      <c r="O12" s="13" t="str">
        <f>'reg-amt-disc'!B11</f>
        <v>31.02</v>
      </c>
      <c r="P12" s="21" t="s">
        <v>227</v>
      </c>
      <c r="Q12" s="21"/>
      <c r="R12" s="38" t="s">
        <v>220</v>
      </c>
    </row>
    <row r="13" spans="2:19" s="3" customFormat="1" ht="16" customHeight="1" x14ac:dyDescent="0.2">
      <c r="C13" s="38" t="s">
        <v>130</v>
      </c>
      <c r="D13" s="21"/>
      <c r="E13" s="21"/>
      <c r="F13" s="15" t="str">
        <f>'reg-amounts1'!$B12</f>
        <v>(5.91)</v>
      </c>
      <c r="G13" s="21"/>
      <c r="H13" s="21"/>
      <c r="I13" s="38" t="s">
        <v>130</v>
      </c>
      <c r="J13" s="21"/>
      <c r="K13" s="21"/>
      <c r="L13" s="38" t="s">
        <v>127</v>
      </c>
      <c r="N13" s="21"/>
      <c r="O13" s="13" t="str">
        <f>'reg-amt-disc'!B12</f>
        <v>(1.95)</v>
      </c>
      <c r="P13" s="21"/>
      <c r="Q13" s="21"/>
      <c r="R13" s="38" t="s">
        <v>127</v>
      </c>
    </row>
    <row r="14" spans="2:19" s="3" customFormat="1" ht="16" customHeight="1" x14ac:dyDescent="0.2">
      <c r="B14" s="3" t="s">
        <v>28</v>
      </c>
      <c r="C14" s="38" t="s">
        <v>188</v>
      </c>
      <c r="D14" s="21"/>
      <c r="E14" s="21"/>
      <c r="F14" s="15" t="str">
        <f>'reg-amounts1'!$B13</f>
        <v>46.51</v>
      </c>
      <c r="G14" s="68" t="s">
        <v>106</v>
      </c>
      <c r="H14" s="21"/>
      <c r="I14" s="38" t="s">
        <v>140</v>
      </c>
      <c r="J14" s="21" t="s">
        <v>227</v>
      </c>
      <c r="K14" s="21"/>
      <c r="L14" s="38" t="s">
        <v>200</v>
      </c>
      <c r="N14" s="21"/>
      <c r="O14" s="13" t="str">
        <f>'reg-amt-disc'!B13</f>
        <v>30.89</v>
      </c>
      <c r="P14" s="68" t="s">
        <v>227</v>
      </c>
      <c r="Q14" s="21"/>
      <c r="R14" s="38" t="s">
        <v>221</v>
      </c>
    </row>
    <row r="15" spans="2:19" s="3" customFormat="1" ht="16" customHeight="1" x14ac:dyDescent="0.2">
      <c r="C15" s="38" t="s">
        <v>131</v>
      </c>
      <c r="D15" s="21"/>
      <c r="E15" s="21"/>
      <c r="F15" s="15" t="str">
        <f>'reg-amounts1'!$B14</f>
        <v>(3.77)</v>
      </c>
      <c r="I15" s="38" t="s">
        <v>130</v>
      </c>
      <c r="J15" s="21"/>
      <c r="L15" s="38" t="s">
        <v>128</v>
      </c>
      <c r="N15" s="21"/>
      <c r="O15" s="13" t="str">
        <f>'reg-amt-disc'!B14</f>
        <v>(1.52)</v>
      </c>
      <c r="R15" s="38" t="s">
        <v>128</v>
      </c>
    </row>
    <row r="16" spans="2:19" s="3" customFormat="1" ht="16" customHeight="1" x14ac:dyDescent="0.2">
      <c r="B16" s="3" t="s">
        <v>103</v>
      </c>
      <c r="C16" s="38" t="s">
        <v>189</v>
      </c>
      <c r="D16" s="21" t="s">
        <v>106</v>
      </c>
      <c r="E16" s="21"/>
      <c r="F16" s="15" t="str">
        <f>'reg-amounts1'!$B15</f>
        <v>36.19</v>
      </c>
      <c r="G16" s="21" t="s">
        <v>106</v>
      </c>
      <c r="H16" s="21"/>
      <c r="I16" s="38" t="s">
        <v>201</v>
      </c>
      <c r="J16" s="21" t="s">
        <v>227</v>
      </c>
      <c r="K16" s="21"/>
      <c r="L16" s="38" t="s">
        <v>202</v>
      </c>
      <c r="N16" s="21"/>
      <c r="O16" s="13" t="str">
        <f>'reg-amt-disc'!B15</f>
        <v>31.26</v>
      </c>
      <c r="P16" s="21" t="s">
        <v>282</v>
      </c>
      <c r="Q16" s="21"/>
      <c r="R16" s="38" t="s">
        <v>222</v>
      </c>
    </row>
    <row r="17" spans="2:19" s="3" customFormat="1" ht="16" customHeight="1" x14ac:dyDescent="0.2">
      <c r="C17" s="38" t="s">
        <v>171</v>
      </c>
      <c r="D17" s="21"/>
      <c r="E17" s="21"/>
      <c r="F17" s="15" t="str">
        <f>'reg-amounts1'!$B16</f>
        <v>(5.85)</v>
      </c>
      <c r="I17" s="38" t="s">
        <v>169</v>
      </c>
      <c r="J17" s="21"/>
      <c r="L17" s="38" t="s">
        <v>173</v>
      </c>
      <c r="N17" s="21"/>
      <c r="O17" s="13" t="str">
        <f>'reg-amt-disc'!B16</f>
        <v>(2.79)</v>
      </c>
      <c r="R17" s="38" t="s">
        <v>173</v>
      </c>
    </row>
    <row r="18" spans="2:19" s="3" customFormat="1" ht="16" customHeight="1" x14ac:dyDescent="0.2">
      <c r="B18" s="3" t="s">
        <v>158</v>
      </c>
      <c r="C18" s="38" t="str">
        <f>'reg-avg1'!$B17</f>
        <v>0.66</v>
      </c>
      <c r="D18" s="21" t="s">
        <v>106</v>
      </c>
      <c r="E18" s="21"/>
      <c r="F18" s="15" t="str">
        <f>'reg-amounts1'!$B17</f>
        <v>36.63</v>
      </c>
      <c r="G18" s="68" t="s">
        <v>106</v>
      </c>
      <c r="H18" s="21"/>
      <c r="I18" s="38" t="str">
        <f>'reg-avg1'!$C17</f>
        <v>0.17</v>
      </c>
      <c r="J18" s="21" t="s">
        <v>227</v>
      </c>
      <c r="K18" s="21"/>
      <c r="L18" s="38" t="str">
        <f>'reg-avg1'!$D17</f>
        <v>11.49</v>
      </c>
      <c r="M18" s="68" t="s">
        <v>106</v>
      </c>
      <c r="N18" s="21"/>
      <c r="O18" s="13" t="str">
        <f>'reg-amt-disc'!B17</f>
        <v>32.84</v>
      </c>
      <c r="P18" s="68" t="s">
        <v>283</v>
      </c>
      <c r="Q18" s="21"/>
      <c r="R18" s="38" t="str">
        <f>'reg-avg1'!$E17</f>
        <v>11.76</v>
      </c>
    </row>
    <row r="19" spans="2:19" s="3" customFormat="1" ht="16" customHeight="1" x14ac:dyDescent="0.2">
      <c r="C19" s="38" t="str">
        <f>'reg-avg1'!$B18</f>
        <v>(0.12)</v>
      </c>
      <c r="D19" s="21"/>
      <c r="E19" s="21"/>
      <c r="F19" s="15" t="str">
        <f>'reg-amounts1'!$B18</f>
        <v>(9.24)</v>
      </c>
      <c r="G19" s="21"/>
      <c r="H19" s="21"/>
      <c r="I19" s="38" t="str">
        <f>'reg-avg1'!$C18</f>
        <v>(0.07)</v>
      </c>
      <c r="J19" s="67"/>
      <c r="K19" s="21"/>
      <c r="L19" s="38" t="str">
        <f>'reg-avg1'!$D18</f>
        <v>(0.58)</v>
      </c>
      <c r="M19" s="21"/>
      <c r="N19" s="21"/>
      <c r="O19" s="13" t="str">
        <f>'reg-amt-disc'!B18</f>
        <v>(2.92)</v>
      </c>
      <c r="P19" s="21"/>
      <c r="Q19" s="21"/>
      <c r="R19" s="38" t="str">
        <f>'reg-avg1'!$E18</f>
        <v>(0.59)</v>
      </c>
    </row>
    <row r="20" spans="2:19" s="3" customFormat="1" ht="16" customHeight="1" x14ac:dyDescent="0.2">
      <c r="B20" s="3" t="s">
        <v>159</v>
      </c>
      <c r="C20" s="38" t="str">
        <f>'reg-avg1'!$B19</f>
        <v>0.94</v>
      </c>
      <c r="D20" s="21" t="s">
        <v>106</v>
      </c>
      <c r="E20" s="21"/>
      <c r="F20" s="15" t="str">
        <f>'reg-amounts1'!$B19</f>
        <v>38.60</v>
      </c>
      <c r="G20" s="68" t="s">
        <v>106</v>
      </c>
      <c r="H20" s="21"/>
      <c r="I20" s="38" t="str">
        <f>'reg-avg1'!$C19</f>
        <v>1.19</v>
      </c>
      <c r="J20" s="21"/>
      <c r="K20" s="21"/>
      <c r="L20" s="38" t="str">
        <f>'reg-avg1'!$D19</f>
        <v>13.77</v>
      </c>
      <c r="M20" s="68" t="s">
        <v>106</v>
      </c>
      <c r="N20" s="21"/>
      <c r="O20" s="13" t="str">
        <f>'reg-amt-disc'!B19</f>
        <v>26.30</v>
      </c>
      <c r="P20" s="68" t="s">
        <v>269</v>
      </c>
      <c r="Q20" s="21"/>
      <c r="R20" s="38" t="str">
        <f>'reg-avg1'!$E19</f>
        <v>14.83</v>
      </c>
    </row>
    <row r="21" spans="2:19" s="3" customFormat="1" ht="16" customHeight="1" x14ac:dyDescent="0.2">
      <c r="B21" s="23"/>
      <c r="C21" s="21" t="str">
        <f>'reg-avg1'!$B20</f>
        <v>(0.30)</v>
      </c>
      <c r="D21" s="21"/>
      <c r="E21" s="21"/>
      <c r="F21" s="15" t="str">
        <f>'reg-amounts1'!$B20</f>
        <v>(9.34)</v>
      </c>
      <c r="G21" s="21"/>
      <c r="H21" s="21"/>
      <c r="I21" s="21" t="str">
        <f>'reg-avg1'!$C20</f>
        <v>(0.39)</v>
      </c>
      <c r="J21" s="21"/>
      <c r="K21" s="21"/>
      <c r="L21" s="21" t="str">
        <f>'reg-avg1'!$D20</f>
        <v>(1.25)</v>
      </c>
      <c r="N21" s="21"/>
      <c r="O21" s="13" t="str">
        <f>'reg-amt-disc'!B20</f>
        <v>(4.51)</v>
      </c>
      <c r="Q21" s="21"/>
      <c r="R21" s="21" t="str">
        <f>'reg-avg1'!$E20</f>
        <v>(1.29)</v>
      </c>
    </row>
    <row r="22" spans="2:19" s="3" customFormat="1" ht="20" customHeight="1" x14ac:dyDescent="0.2">
      <c r="B22" s="17" t="s">
        <v>120</v>
      </c>
      <c r="C22" s="209" t="str">
        <f>'reg-avg1'!$B22</f>
        <v>10,617,167</v>
      </c>
      <c r="D22" s="209"/>
      <c r="E22" s="22"/>
      <c r="F22" s="210" t="str">
        <f>$C22</f>
        <v>10,617,167</v>
      </c>
      <c r="G22" s="210"/>
      <c r="H22" s="22"/>
      <c r="I22" s="210" t="str">
        <f>'reg-avg1'!$C22</f>
        <v>7,547,170</v>
      </c>
      <c r="J22" s="210"/>
      <c r="K22" s="22"/>
      <c r="L22" s="210" t="str">
        <f>'reg-avg1'!$D22</f>
        <v>7,547,170</v>
      </c>
      <c r="M22" s="210"/>
      <c r="N22" s="22"/>
      <c r="O22" s="210" t="str">
        <f>L22</f>
        <v>7,547,170</v>
      </c>
      <c r="P22" s="219"/>
      <c r="Q22" s="22"/>
      <c r="R22" s="219" t="str">
        <f>'reg-avg1'!E22</f>
        <v>7,547,170</v>
      </c>
      <c r="S22" s="219"/>
    </row>
    <row r="23" spans="2:19" s="3" customFormat="1" ht="20" customHeight="1" thickBot="1" x14ac:dyDescent="0.25">
      <c r="B23" s="9" t="s">
        <v>119</v>
      </c>
      <c r="C23" s="218" t="str">
        <f>'reg-avg1'!$B24</f>
        <v>520</v>
      </c>
      <c r="D23" s="218"/>
      <c r="E23" s="18"/>
      <c r="F23" s="218" t="str">
        <f>'reg-amounts1'!$B22</f>
        <v>300</v>
      </c>
      <c r="G23" s="218"/>
      <c r="H23" s="18"/>
      <c r="I23" s="218" t="str">
        <f>'reg-avg1'!$C24</f>
        <v>165</v>
      </c>
      <c r="J23" s="218"/>
      <c r="K23" s="18"/>
      <c r="L23" s="217">
        <f>'reg-avg1'!$D24</f>
        <v>8233</v>
      </c>
      <c r="M23" s="218"/>
      <c r="N23" s="18"/>
      <c r="O23" s="217" t="str">
        <f>'reg-amt-disc'!B22</f>
        <v>1,375</v>
      </c>
      <c r="P23" s="218"/>
      <c r="Q23" s="18"/>
      <c r="R23" s="217">
        <f>'reg-avg1'!E24</f>
        <v>8571</v>
      </c>
      <c r="S23" s="218"/>
    </row>
    <row r="24" spans="2:19" s="3" customFormat="1" ht="16" customHeight="1" thickTop="1" thickBot="1" x14ac:dyDescent="0.25"/>
    <row r="25" spans="2:19" s="3" customFormat="1" ht="16" customHeight="1" x14ac:dyDescent="0.2">
      <c r="B25" s="211" t="s">
        <v>437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3"/>
    </row>
    <row r="26" spans="2:19" s="3" customFormat="1" ht="16" customHeight="1" thickBot="1" x14ac:dyDescent="0.25">
      <c r="B26" s="214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6"/>
    </row>
    <row r="27" spans="2:19" s="3" customFormat="1" ht="16" customHeight="1" x14ac:dyDescent="0.2">
      <c r="B27" s="3" t="s">
        <v>115</v>
      </c>
    </row>
    <row r="28" spans="2:19" s="3" customFormat="1" ht="16" customHeight="1" x14ac:dyDescent="0.2"/>
    <row r="29" spans="2:19" s="3" customFormat="1" ht="16" customHeight="1" x14ac:dyDescent="0.2"/>
    <row r="30" spans="2:19" ht="16" customHeight="1" x14ac:dyDescent="0.2"/>
    <row r="31" spans="2:19" ht="16" customHeight="1" x14ac:dyDescent="0.2"/>
  </sheetData>
  <mergeCells count="23">
    <mergeCell ref="B25:S26"/>
    <mergeCell ref="L23:M23"/>
    <mergeCell ref="O22:P22"/>
    <mergeCell ref="O23:P23"/>
    <mergeCell ref="R22:S22"/>
    <mergeCell ref="R23:S23"/>
    <mergeCell ref="C23:D23"/>
    <mergeCell ref="F22:G22"/>
    <mergeCell ref="F23:G23"/>
    <mergeCell ref="I22:J22"/>
    <mergeCell ref="I23:J23"/>
    <mergeCell ref="O4:P4"/>
    <mergeCell ref="R4:S4"/>
    <mergeCell ref="R2:S2"/>
    <mergeCell ref="L2:P2"/>
    <mergeCell ref="C22:D22"/>
    <mergeCell ref="L22:M22"/>
    <mergeCell ref="C2:G2"/>
    <mergeCell ref="I2:J2"/>
    <mergeCell ref="F4:G4"/>
    <mergeCell ref="I4:J4"/>
    <mergeCell ref="L4:M4"/>
    <mergeCell ref="C4:D4"/>
  </mergeCells>
  <phoneticPr fontId="83" type="noConversion"/>
  <pageMargins left="0.75000000000000011" right="0.75000000000000011" top="1" bottom="1" header="0.5" footer="0.5"/>
  <pageSetup scale="76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3:I29"/>
  <sheetViews>
    <sheetView workbookViewId="0">
      <selection activeCell="D15" sqref="D15"/>
    </sheetView>
  </sheetViews>
  <sheetFormatPr baseColWidth="10" defaultColWidth="10.83203125" defaultRowHeight="18" x14ac:dyDescent="0.2"/>
  <cols>
    <col min="1" max="1" width="8.83203125" style="4" customWidth="1"/>
    <col min="2" max="2" width="73.6640625" style="4" customWidth="1"/>
    <col min="3" max="3" width="15.83203125" style="4" customWidth="1"/>
    <col min="4" max="4" width="17.1640625" style="4" customWidth="1"/>
    <col min="5" max="7" width="15.83203125" style="4" customWidth="1"/>
    <col min="8" max="16384" width="10.83203125" style="4"/>
  </cols>
  <sheetData>
    <row r="3" spans="2:9" ht="19" thickBot="1" x14ac:dyDescent="0.25"/>
    <row r="4" spans="2:9" s="10" customFormat="1" ht="48" customHeight="1" thickTop="1" x14ac:dyDescent="0.2">
      <c r="B4" s="27"/>
      <c r="C4" s="28" t="s">
        <v>13</v>
      </c>
      <c r="D4" s="27" t="s">
        <v>12</v>
      </c>
      <c r="E4" s="144" t="s">
        <v>15</v>
      </c>
      <c r="F4" s="144" t="s">
        <v>14</v>
      </c>
      <c r="G4" s="144" t="s">
        <v>16</v>
      </c>
      <c r="I4" s="4"/>
    </row>
    <row r="5" spans="2:9" ht="34" customHeight="1" x14ac:dyDescent="0.2">
      <c r="B5" s="29" t="s">
        <v>297</v>
      </c>
      <c r="C5" s="30"/>
      <c r="D5" s="31"/>
      <c r="E5" s="31"/>
      <c r="F5" s="31"/>
      <c r="G5" s="31"/>
    </row>
    <row r="6" spans="2:9" ht="34" customHeight="1" x14ac:dyDescent="0.2">
      <c r="B6" s="32" t="s">
        <v>294</v>
      </c>
      <c r="C6" s="35">
        <v>105</v>
      </c>
      <c r="D6" s="148">
        <f>E6+F6+G6</f>
        <v>1.0134453468980846</v>
      </c>
      <c r="E6" s="146">
        <v>0.4901127968176735</v>
      </c>
      <c r="F6" s="146">
        <v>0.32414023307704415</v>
      </c>
      <c r="G6" s="146">
        <v>0.19919231700336701</v>
      </c>
    </row>
    <row r="7" spans="2:9" ht="34" customHeight="1" x14ac:dyDescent="0.2">
      <c r="B7" s="32" t="s">
        <v>325</v>
      </c>
      <c r="C7" s="37">
        <v>2670</v>
      </c>
      <c r="D7" s="147">
        <f>E7+F7+G7</f>
        <v>21.508194891335897</v>
      </c>
      <c r="E7" s="149">
        <v>12.84304181227146</v>
      </c>
      <c r="F7" s="149">
        <v>4.218909498745707</v>
      </c>
      <c r="G7" s="149">
        <v>4.4462435803187299</v>
      </c>
    </row>
    <row r="8" spans="2:9" ht="34" customHeight="1" x14ac:dyDescent="0.2">
      <c r="B8" s="32" t="s">
        <v>301</v>
      </c>
      <c r="C8" s="34">
        <v>5620</v>
      </c>
      <c r="D8" s="147">
        <f>E8+F8+G8</f>
        <v>50.96143179497534</v>
      </c>
      <c r="E8" s="150">
        <v>28.449067956462571</v>
      </c>
      <c r="F8" s="150">
        <v>14.091999889425679</v>
      </c>
      <c r="G8" s="150">
        <v>8.4203639490870934</v>
      </c>
    </row>
    <row r="9" spans="2:9" ht="34" customHeight="1" x14ac:dyDescent="0.2">
      <c r="B9" s="32" t="s">
        <v>300</v>
      </c>
      <c r="C9" s="34">
        <f>C8</f>
        <v>5620</v>
      </c>
      <c r="D9" s="147">
        <f>D6/$C$23</f>
        <v>54.243455710164149</v>
      </c>
      <c r="E9" s="150">
        <f>E6/$C$23</f>
        <v>26.232703982050715</v>
      </c>
      <c r="F9" s="150">
        <f>F6/$C$23</f>
        <v>17.349220094218936</v>
      </c>
      <c r="G9" s="150">
        <f>G6/$C$23</f>
        <v>10.661531633894501</v>
      </c>
      <c r="H9" s="34"/>
    </row>
    <row r="10" spans="2:9" ht="34" customHeight="1" x14ac:dyDescent="0.2">
      <c r="B10" s="32" t="s">
        <v>295</v>
      </c>
      <c r="C10" s="34">
        <f>C9</f>
        <v>5620</v>
      </c>
      <c r="D10" s="147">
        <f>D15*D22/(1-D15)</f>
        <v>108.82704871127825</v>
      </c>
      <c r="E10" s="150">
        <f t="shared" ref="E10:G10" si="0">E15*E22/(1-E15)</f>
        <v>48.973986611928673</v>
      </c>
      <c r="F10" s="150">
        <f t="shared" si="0"/>
        <v>23.973359240648549</v>
      </c>
      <c r="G10" s="150">
        <f t="shared" si="0"/>
        <v>35.879702858701023</v>
      </c>
    </row>
    <row r="11" spans="2:9" ht="34" customHeight="1" x14ac:dyDescent="0.2">
      <c r="B11" s="36" t="s">
        <v>296</v>
      </c>
      <c r="C11" s="33"/>
      <c r="D11" s="34"/>
      <c r="E11" s="145"/>
      <c r="F11" s="145"/>
      <c r="G11" s="145"/>
    </row>
    <row r="12" spans="2:9" ht="34" customHeight="1" x14ac:dyDescent="0.2">
      <c r="B12" s="32" t="s">
        <v>325</v>
      </c>
      <c r="C12" s="143">
        <f>C7/C$22</f>
        <v>1.5491192647775534E-2</v>
      </c>
      <c r="D12" s="143">
        <f>D7/D$22</f>
        <v>6.6615309258541274E-3</v>
      </c>
      <c r="E12" s="153">
        <f>E7/E$22</f>
        <v>8.8391270293730756E-3</v>
      </c>
      <c r="F12" s="153">
        <f>F7/F$22</f>
        <v>5.9316873635385193E-3</v>
      </c>
      <c r="G12" s="153">
        <f>G7/G$22</f>
        <v>4.1768737685154034E-3</v>
      </c>
    </row>
    <row r="13" spans="2:9" ht="34" customHeight="1" x14ac:dyDescent="0.2">
      <c r="B13" s="32" t="s">
        <v>301</v>
      </c>
      <c r="C13" s="143">
        <f>C9/C$22</f>
        <v>3.2606929842883332E-2</v>
      </c>
      <c r="D13" s="143">
        <f>D8/(D8+D$22)</f>
        <v>1.5538547588526042E-2</v>
      </c>
      <c r="E13" s="153">
        <f>E8/(E8+E$22)</f>
        <v>1.9203848649634196E-2</v>
      </c>
      <c r="F13" s="153">
        <f>F8/(F8+F$22)</f>
        <v>1.9428090709423005E-2</v>
      </c>
      <c r="G13" s="153">
        <f>G8/(G8+G$22)</f>
        <v>7.8481466645762173E-3</v>
      </c>
    </row>
    <row r="14" spans="2:9" ht="34" customHeight="1" x14ac:dyDescent="0.2">
      <c r="B14" s="32" t="s">
        <v>300</v>
      </c>
      <c r="C14" s="143">
        <f>C8/C$22</f>
        <v>3.2606929842883332E-2</v>
      </c>
      <c r="D14" s="143">
        <f>D9/(D8+D$22)</f>
        <v>1.6539262894132312E-2</v>
      </c>
      <c r="E14" s="153">
        <f>E9/(E8+E$22)</f>
        <v>1.7707746268275221E-2</v>
      </c>
      <c r="F14" s="153">
        <f>F9/(F8+F$22)</f>
        <v>2.3918693185709841E-2</v>
      </c>
      <c r="G14" s="153">
        <f>G9/(G8+G$22)</f>
        <v>9.9370127511999688E-3</v>
      </c>
    </row>
    <row r="15" spans="2:9" ht="34" customHeight="1" thickBot="1" x14ac:dyDescent="0.25">
      <c r="B15" s="152" t="s">
        <v>295</v>
      </c>
      <c r="C15" s="156">
        <f>C10/C$22</f>
        <v>3.2606929842883332E-2</v>
      </c>
      <c r="D15" s="155">
        <f>$C14</f>
        <v>3.2606929842883332E-2</v>
      </c>
      <c r="E15" s="157">
        <f>$C14</f>
        <v>3.2606929842883332E-2</v>
      </c>
      <c r="F15" s="157">
        <f>$C14</f>
        <v>3.2606929842883332E-2</v>
      </c>
      <c r="G15" s="157">
        <f>$C14</f>
        <v>3.2606929842883332E-2</v>
      </c>
    </row>
    <row r="16" spans="2:9" ht="34" customHeight="1" thickTop="1" x14ac:dyDescent="0.2">
      <c r="H16" s="24"/>
    </row>
    <row r="17" spans="2:7" ht="33" customHeight="1" x14ac:dyDescent="0.2">
      <c r="B17" s="220" t="s">
        <v>329</v>
      </c>
      <c r="C17" s="221"/>
      <c r="D17" s="221"/>
      <c r="E17" s="221"/>
      <c r="F17" s="221"/>
      <c r="G17" s="222"/>
    </row>
    <row r="18" spans="2:7" ht="54" customHeight="1" x14ac:dyDescent="0.2">
      <c r="B18" s="223" t="s">
        <v>326</v>
      </c>
      <c r="C18" s="224"/>
      <c r="D18" s="224"/>
      <c r="E18" s="224"/>
      <c r="F18" s="224"/>
      <c r="G18" s="225"/>
    </row>
    <row r="20" spans="2:7" ht="19" thickBot="1" x14ac:dyDescent="0.25"/>
    <row r="21" spans="2:7" ht="19" thickTop="1" x14ac:dyDescent="0.2">
      <c r="B21" s="137" t="s">
        <v>290</v>
      </c>
      <c r="C21" s="138"/>
      <c r="D21" s="138"/>
      <c r="E21" s="138"/>
      <c r="F21" s="138"/>
      <c r="G21" s="138"/>
    </row>
    <row r="22" spans="2:7" x14ac:dyDescent="0.2">
      <c r="B22" s="4" t="s">
        <v>299</v>
      </c>
      <c r="C22" s="139">
        <f>3*57452</f>
        <v>172356</v>
      </c>
      <c r="D22" s="139">
        <v>3228.7165113743222</v>
      </c>
      <c r="E22" s="139">
        <v>1452.9762689904874</v>
      </c>
      <c r="F22" s="139">
        <v>711.24947088056524</v>
      </c>
      <c r="G22" s="139">
        <v>1064.4907715032693</v>
      </c>
    </row>
    <row r="23" spans="2:7" x14ac:dyDescent="0.2">
      <c r="B23" s="154" t="s">
        <v>298</v>
      </c>
      <c r="C23" s="151">
        <f>C6/C8</f>
        <v>1.8683274021352312E-2</v>
      </c>
      <c r="D23" s="151">
        <f>D6/D8</f>
        <v>1.9886516355649326E-2</v>
      </c>
      <c r="E23" s="151">
        <f>E6/E8</f>
        <v>1.7227727726185072E-2</v>
      </c>
      <c r="F23" s="151">
        <f>F6/F8</f>
        <v>2.3001719814110394E-2</v>
      </c>
      <c r="G23" s="151">
        <f>G6/G8</f>
        <v>2.365602225839214E-2</v>
      </c>
    </row>
    <row r="24" spans="2:7" x14ac:dyDescent="0.2">
      <c r="B24" s="4" t="s">
        <v>287</v>
      </c>
      <c r="C24" s="139">
        <v>249085.39259999988</v>
      </c>
      <c r="D24" s="20">
        <f>E24+F24+G24</f>
        <v>2195</v>
      </c>
      <c r="E24" s="139">
        <v>1000</v>
      </c>
      <c r="F24" s="139">
        <v>457.6</v>
      </c>
      <c r="G24" s="139">
        <v>737.4</v>
      </c>
    </row>
    <row r="25" spans="2:7" x14ac:dyDescent="0.2">
      <c r="B25" s="4" t="s">
        <v>286</v>
      </c>
      <c r="C25" s="139">
        <v>206264.99259999988</v>
      </c>
      <c r="D25" s="139">
        <f>D24</f>
        <v>2195</v>
      </c>
      <c r="E25" s="139">
        <f t="shared" ref="E25:G25" si="1">E24</f>
        <v>1000</v>
      </c>
      <c r="F25" s="139">
        <f t="shared" si="1"/>
        <v>457.6</v>
      </c>
      <c r="G25" s="139">
        <f t="shared" si="1"/>
        <v>737.4</v>
      </c>
    </row>
    <row r="26" spans="2:7" x14ac:dyDescent="0.2">
      <c r="B26" s="4" t="s">
        <v>291</v>
      </c>
      <c r="C26" s="15">
        <f>C6*1000</f>
        <v>105000</v>
      </c>
      <c r="D26" s="20">
        <f>E26+F26+G26</f>
        <v>1117.373322030217</v>
      </c>
      <c r="E26" s="15">
        <f>E25*$C26/$C$25</f>
        <v>509.05390525294627</v>
      </c>
      <c r="F26" s="15">
        <f t="shared" ref="F26:G26" si="2">F25*$C26/$C$25</f>
        <v>232.94306704374821</v>
      </c>
      <c r="G26" s="15">
        <f t="shared" si="2"/>
        <v>375.37634973352255</v>
      </c>
    </row>
    <row r="27" spans="2:7" x14ac:dyDescent="0.2">
      <c r="B27" s="4" t="s">
        <v>288</v>
      </c>
      <c r="C27" s="140">
        <f>C6/$C6</f>
        <v>1</v>
      </c>
      <c r="D27" s="141">
        <f>D6/$C6</f>
        <v>9.6518604466484248E-3</v>
      </c>
      <c r="E27" s="141">
        <f>E6/$C6</f>
        <v>4.6677409220730812E-3</v>
      </c>
      <c r="F27" s="141">
        <f>F6/$C6</f>
        <v>3.0870498388289921E-3</v>
      </c>
      <c r="G27" s="141">
        <f>G6/$C6</f>
        <v>1.8970696857463524E-3</v>
      </c>
    </row>
    <row r="28" spans="2:7" x14ac:dyDescent="0.2">
      <c r="B28" s="4" t="s">
        <v>289</v>
      </c>
      <c r="C28" s="140">
        <v>1</v>
      </c>
      <c r="D28" s="141">
        <f>D26/$C26</f>
        <v>1.0641650686002067E-2</v>
      </c>
      <c r="E28" s="141">
        <f>E26/$C26</f>
        <v>4.8481324309804404E-3</v>
      </c>
      <c r="F28" s="141">
        <f>F26/$C26</f>
        <v>2.2185054004166499E-3</v>
      </c>
      <c r="G28" s="141">
        <f>G26/$C26</f>
        <v>3.5750128546049764E-3</v>
      </c>
    </row>
    <row r="29" spans="2:7" x14ac:dyDescent="0.2">
      <c r="B29" s="4" t="s">
        <v>292</v>
      </c>
      <c r="C29" s="140">
        <v>1</v>
      </c>
      <c r="D29" s="141">
        <f>D7/$C7</f>
        <v>8.0555037046201854E-3</v>
      </c>
      <c r="E29" s="141">
        <f>E7/$C7</f>
        <v>4.8101280195773262E-3</v>
      </c>
      <c r="F29" s="141">
        <f>F7/$C7</f>
        <v>1.5801159171332235E-3</v>
      </c>
      <c r="G29" s="141">
        <f>G7/$C7</f>
        <v>1.6652597679096366E-3</v>
      </c>
    </row>
  </sheetData>
  <mergeCells count="2">
    <mergeCell ref="B17:G17"/>
    <mergeCell ref="B18:G18"/>
  </mergeCells>
  <phoneticPr fontId="83" type="noConversion"/>
  <pageMargins left="0.75000000000000011" right="0.75000000000000011" top="1" bottom="1" header="0.5" footer="0.5"/>
  <pageSetup scale="59" orientation="landscape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Charts</vt:lpstr>
      </vt:variant>
      <vt:variant>
        <vt:i4>13</vt:i4>
      </vt:variant>
    </vt:vector>
  </HeadingPairs>
  <TitlesOfParts>
    <vt:vector size="30" baseType="lpstr">
      <vt:lpstr>Figures</vt:lpstr>
      <vt:lpstr>Data-F3-4-5</vt:lpstr>
      <vt:lpstr>Data-F6a</vt:lpstr>
      <vt:lpstr>Data-F1-6b</vt:lpstr>
      <vt:lpstr>Data-F7-8</vt:lpstr>
      <vt:lpstr>Data-F11</vt:lpstr>
      <vt:lpstr>Tables</vt:lpstr>
      <vt:lpstr>T1</vt:lpstr>
      <vt:lpstr>T2</vt:lpstr>
      <vt:lpstr>T3</vt:lpstr>
      <vt:lpstr>T4</vt:lpstr>
      <vt:lpstr>stata-output</vt:lpstr>
      <vt:lpstr>reg-avg1</vt:lpstr>
      <vt:lpstr>reg-amounts1</vt:lpstr>
      <vt:lpstr>reg-amt-disc</vt:lpstr>
      <vt:lpstr>T3(raw)</vt:lpstr>
      <vt:lpstr>T4(raw)</vt:lpstr>
      <vt:lpstr>F1</vt:lpstr>
      <vt:lpstr>F3a</vt:lpstr>
      <vt:lpstr>F3b</vt:lpstr>
      <vt:lpstr>F4</vt:lpstr>
      <vt:lpstr>F5</vt:lpstr>
      <vt:lpstr>F6a</vt:lpstr>
      <vt:lpstr>F6b</vt:lpstr>
      <vt:lpstr>F7a</vt:lpstr>
      <vt:lpstr>F7b</vt:lpstr>
      <vt:lpstr>F8a</vt:lpstr>
      <vt:lpstr>F8b</vt:lpstr>
      <vt:lpstr>F11a</vt:lpstr>
      <vt:lpstr>F11b</vt:lpstr>
    </vt:vector>
  </TitlesOfParts>
  <Company>UC Berkeley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Zucman</dc:creator>
  <cp:lastModifiedBy>Gabriel Zucman</cp:lastModifiedBy>
  <cp:lastPrinted>2017-10-05T01:43:59Z</cp:lastPrinted>
  <dcterms:created xsi:type="dcterms:W3CDTF">2015-10-20T16:47:10Z</dcterms:created>
  <dcterms:modified xsi:type="dcterms:W3CDTF">2022-11-16T23:03:14Z</dcterms:modified>
</cp:coreProperties>
</file>